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531"/>
  <workbookPr/>
  <mc:AlternateContent xmlns:mc="http://schemas.openxmlformats.org/markup-compatibility/2006">
    <mc:Choice Requires="x15">
      <x15ac:absPath xmlns:x15ac="http://schemas.microsoft.com/office/spreadsheetml/2010/11/ac" url="C:\Users\franc\Desktop\"/>
    </mc:Choice>
  </mc:AlternateContent>
  <xr:revisionPtr revIDLastSave="0" documentId="13_ncr:1_{24EB6367-4DCF-482A-820E-D56ED1FC09F9}" xr6:coauthVersionLast="47" xr6:coauthVersionMax="47" xr10:uidLastSave="{00000000-0000-0000-0000-000000000000}"/>
  <bookViews>
    <workbookView xWindow="-110" yWindow="-110" windowWidth="25820" windowHeight="15500" tabRatio="0" xr2:uid="{00000000-000D-0000-FFFF-FFFF00000000}"/>
  </bookViews>
  <sheets>
    <sheet name="Foglio1" sheetId="1" r:id="rId1"/>
  </sheets>
  <definedNames>
    <definedName name="_xlnm.Print_Area" localSheetId="0">Foglio1!$A$1:$O$143</definedName>
    <definedName name="_xlnm.Print_Titles" localSheetId="0">Foglio1!$1:$2</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00" i="1" l="1"/>
  <c r="X106" i="1"/>
  <c r="AB101" i="1"/>
  <c r="N116" i="1"/>
  <c r="S126" i="1"/>
  <c r="Z125" i="1"/>
  <c r="Z123" i="1"/>
  <c r="AF123" i="1"/>
  <c r="AD124" i="1"/>
  <c r="AD123" i="1"/>
  <c r="AC123" i="1"/>
  <c r="S125" i="1"/>
  <c r="L115" i="1"/>
  <c r="L114" i="1"/>
  <c r="N114" i="1" s="1"/>
  <c r="L141" i="1"/>
  <c r="L140" i="1"/>
  <c r="N140" i="1" s="1"/>
  <c r="N12" i="1"/>
  <c r="K51" i="1"/>
  <c r="AO51" i="1" s="1"/>
  <c r="H51" i="1"/>
  <c r="H50" i="1"/>
  <c r="K50" i="1"/>
  <c r="AO50" i="1"/>
  <c r="AN50" i="1" s="1"/>
  <c r="AP50" i="1" s="1"/>
  <c r="L50" i="1" s="1"/>
  <c r="L122" i="1"/>
  <c r="L121" i="1"/>
  <c r="L120" i="1"/>
  <c r="L119" i="1"/>
  <c r="L118" i="1"/>
  <c r="L117" i="1"/>
  <c r="L116" i="1"/>
  <c r="L11" i="1"/>
  <c r="N11" i="1" s="1"/>
  <c r="L139" i="1"/>
  <c r="L138" i="1"/>
  <c r="L137" i="1"/>
  <c r="L136" i="1"/>
  <c r="L135" i="1"/>
  <c r="L134" i="1"/>
  <c r="L133" i="1"/>
  <c r="L132" i="1"/>
  <c r="L131" i="1"/>
  <c r="L130" i="1"/>
  <c r="L129" i="1"/>
  <c r="L128" i="1"/>
  <c r="L127" i="1"/>
  <c r="L126" i="1"/>
  <c r="L125" i="1"/>
  <c r="L124" i="1"/>
  <c r="L123" i="1"/>
  <c r="AM123" i="1" s="1"/>
  <c r="AP123" i="1" s="1"/>
  <c r="AR123" i="1" s="1"/>
  <c r="L87" i="1"/>
  <c r="L95" i="1"/>
  <c r="L94" i="1"/>
  <c r="L91" i="1"/>
  <c r="K13" i="1" a="1"/>
  <c r="K13" i="1"/>
  <c r="H13" i="1" a="1"/>
  <c r="H13" i="1"/>
  <c r="N99" i="1"/>
  <c r="N65" i="1"/>
  <c r="N64" i="1"/>
  <c r="N63" i="1"/>
  <c r="L52" i="1"/>
  <c r="L53" i="1"/>
  <c r="L54" i="1"/>
  <c r="L55" i="1"/>
  <c r="L56" i="1"/>
  <c r="L57" i="1"/>
  <c r="L58" i="1"/>
  <c r="L59" i="1"/>
  <c r="L60" i="1"/>
  <c r="L61" i="1"/>
  <c r="L62" i="1"/>
  <c r="L66" i="1"/>
  <c r="L67" i="1"/>
  <c r="L68" i="1"/>
  <c r="L69" i="1"/>
  <c r="L70" i="1"/>
  <c r="L71" i="1"/>
  <c r="L72" i="1"/>
  <c r="L73" i="1"/>
  <c r="L74" i="1"/>
  <c r="L75" i="1"/>
  <c r="L76" i="1"/>
  <c r="L77" i="1"/>
  <c r="L78" i="1"/>
  <c r="L79" i="1"/>
  <c r="L80" i="1"/>
  <c r="L81" i="1"/>
  <c r="L82" i="1"/>
  <c r="L83" i="1"/>
  <c r="L84" i="1"/>
  <c r="L85" i="1"/>
  <c r="L86" i="1"/>
  <c r="L88" i="1"/>
  <c r="L89" i="1"/>
  <c r="L90" i="1"/>
  <c r="L92" i="1"/>
  <c r="L93" i="1"/>
  <c r="L96" i="1"/>
  <c r="L97" i="1"/>
  <c r="L98" i="1"/>
  <c r="L100" i="1"/>
  <c r="L101" i="1"/>
  <c r="L102" i="1"/>
  <c r="L103" i="1"/>
  <c r="L104" i="1"/>
  <c r="L105" i="1"/>
  <c r="L106" i="1"/>
  <c r="L107" i="1"/>
  <c r="L108" i="1"/>
  <c r="L109" i="1"/>
  <c r="L110" i="1"/>
  <c r="L111" i="1"/>
  <c r="L112" i="1"/>
  <c r="L113" i="1"/>
  <c r="L8" i="1"/>
  <c r="L7" i="1"/>
  <c r="N7" i="1" s="1"/>
  <c r="L6" i="1"/>
  <c r="N6" i="1" s="1"/>
  <c r="N52" i="1"/>
  <c r="L10" i="1"/>
  <c r="N10" i="1" s="1"/>
  <c r="L9" i="1"/>
  <c r="N9" i="1" s="1"/>
  <c r="L5" i="1"/>
  <c r="N5" i="1" s="1"/>
  <c r="L4" i="1"/>
  <c r="N4" i="1" s="1"/>
  <c r="L3" i="1"/>
  <c r="N3" i="1" s="1"/>
  <c r="S127" i="1" l="1"/>
  <c r="S128" i="1" s="1"/>
  <c r="R103" i="1"/>
  <c r="R69" i="1"/>
  <c r="AB67" i="1" s="1"/>
  <c r="X72" i="1" s="1"/>
  <c r="X73" i="1" s="1"/>
  <c r="X74" i="1" s="1"/>
  <c r="AN51" i="1"/>
  <c r="AP51" i="1" s="1"/>
  <c r="L51" i="1" s="1"/>
  <c r="AA123" i="1"/>
  <c r="N71" i="1"/>
  <c r="AO13" i="1" a="1"/>
  <c r="AO13" i="1" s="1"/>
  <c r="AN13" i="1" s="1" a="1"/>
  <c r="AN13" i="1" s="1"/>
  <c r="AP13" i="1" s="1" a="1"/>
  <c r="AP13" i="1" s="1"/>
  <c r="L13" i="1" s="1" a="1"/>
  <c r="L13" i="1" s="1"/>
  <c r="N13" i="1" s="1" a="1"/>
  <c r="N13" i="1" s="1"/>
  <c r="AF124" i="1" l="1"/>
  <c r="X107" i="1"/>
  <c r="V75" i="1"/>
  <c r="M66" i="1" s="1"/>
  <c r="N66" i="1" s="1" a="1"/>
  <c r="N66" i="1" s="1"/>
  <c r="S129" i="1"/>
  <c r="M116" i="1" s="1"/>
  <c r="X108" i="1" l="1"/>
  <c r="V109" i="1" s="1"/>
  <c r="M100" i="1" s="1"/>
  <c r="N143" i="1" s="1"/>
  <c r="AP49" i="1"/>
  <c r="AP48" i="1"/>
  <c r="AP47" i="1"/>
  <c r="AP46" i="1"/>
  <c r="AP45" i="1"/>
  <c r="AP44" i="1"/>
  <c r="AP43" i="1"/>
  <c r="AP42" i="1"/>
  <c r="AP41" i="1"/>
  <c r="AP40" i="1"/>
  <c r="AP39" i="1"/>
  <c r="AP38" i="1"/>
  <c r="AP37" i="1"/>
  <c r="AP36" i="1"/>
  <c r="AP35" i="1"/>
  <c r="AP34" i="1"/>
  <c r="AP33" i="1"/>
  <c r="AP32" i="1"/>
  <c r="AP31" i="1"/>
  <c r="AP30" i="1"/>
  <c r="AP29" i="1"/>
  <c r="AP28" i="1"/>
  <c r="AP27" i="1"/>
  <c r="AP26" i="1"/>
  <c r="AP25" i="1"/>
  <c r="AP24" i="1"/>
  <c r="AP23" i="1"/>
  <c r="AP22" i="1"/>
  <c r="AP21" i="1"/>
  <c r="AP20" i="1"/>
  <c r="AP19" i="1"/>
  <c r="AP18" i="1"/>
  <c r="AP17" i="1"/>
  <c r="AP16" i="1"/>
  <c r="AP15" i="1"/>
  <c r="AP14" i="1"/>
  <c r="AO49" i="1"/>
  <c r="AO48" i="1"/>
  <c r="AO47" i="1"/>
  <c r="AO46" i="1"/>
  <c r="AO45" i="1"/>
  <c r="AO44" i="1"/>
  <c r="AO43" i="1"/>
  <c r="AO42" i="1"/>
  <c r="AO41" i="1"/>
  <c r="AO40" i="1"/>
  <c r="AO39" i="1"/>
  <c r="AO38" i="1"/>
  <c r="AO37" i="1"/>
  <c r="AO36" i="1"/>
  <c r="AO35" i="1"/>
  <c r="AO34" i="1"/>
  <c r="AO33" i="1"/>
  <c r="AO32" i="1"/>
  <c r="AO31" i="1"/>
  <c r="AO30" i="1"/>
  <c r="AO29" i="1"/>
  <c r="AO28" i="1"/>
  <c r="AO27" i="1"/>
  <c r="AO26" i="1"/>
  <c r="AO25" i="1"/>
  <c r="AO24" i="1"/>
  <c r="AO23" i="1"/>
  <c r="AO22" i="1"/>
  <c r="AO21" i="1"/>
  <c r="AO20" i="1"/>
  <c r="AO19" i="1"/>
  <c r="AO18" i="1"/>
  <c r="AO17" i="1"/>
  <c r="AO16" i="1"/>
  <c r="AO15" i="1"/>
  <c r="AO14" i="1"/>
  <c r="AN49" i="1"/>
  <c r="AN48" i="1"/>
  <c r="AN47" i="1"/>
  <c r="AN46" i="1"/>
  <c r="AN45" i="1"/>
  <c r="AN44" i="1"/>
  <c r="AN43" i="1"/>
  <c r="AN42" i="1"/>
  <c r="AN41" i="1"/>
  <c r="AN40" i="1"/>
  <c r="AN39" i="1"/>
  <c r="AN38" i="1"/>
  <c r="AN37" i="1"/>
  <c r="AN36" i="1"/>
  <c r="AN35" i="1"/>
  <c r="AN34" i="1"/>
  <c r="AN33" i="1"/>
  <c r="AN32" i="1"/>
  <c r="AN31" i="1"/>
  <c r="AN30" i="1"/>
  <c r="AN29" i="1"/>
  <c r="AN28" i="1"/>
  <c r="AN27" i="1"/>
  <c r="AN26" i="1"/>
  <c r="AN25" i="1"/>
  <c r="AN24" i="1"/>
  <c r="AN23" i="1"/>
  <c r="AN22" i="1"/>
  <c r="AN21" i="1"/>
  <c r="AN20" i="1"/>
  <c r="AN19" i="1"/>
  <c r="AN18" i="1"/>
  <c r="AN17" i="1"/>
  <c r="AN16" i="1"/>
  <c r="AN15" i="1"/>
  <c r="AN14" i="1"/>
  <c r="L49" i="1"/>
  <c r="L48" i="1"/>
  <c r="L47" i="1"/>
  <c r="L46" i="1"/>
  <c r="L45" i="1"/>
  <c r="L44" i="1"/>
  <c r="L43" i="1"/>
  <c r="L42" i="1"/>
  <c r="L41" i="1"/>
  <c r="L40" i="1"/>
  <c r="L39" i="1"/>
  <c r="L38" i="1"/>
  <c r="L37" i="1"/>
  <c r="L36" i="1"/>
  <c r="L35" i="1"/>
  <c r="L34" i="1"/>
  <c r="L33" i="1"/>
  <c r="L32" i="1"/>
  <c r="L31" i="1"/>
  <c r="L30" i="1"/>
  <c r="L29" i="1"/>
  <c r="L28" i="1"/>
  <c r="L27" i="1"/>
  <c r="L26" i="1"/>
  <c r="L25" i="1"/>
  <c r="L24" i="1"/>
  <c r="L23" i="1"/>
  <c r="L22" i="1"/>
  <c r="L21" i="1"/>
  <c r="L20" i="1"/>
  <c r="L19" i="1"/>
  <c r="L18" i="1"/>
  <c r="L17" i="1"/>
  <c r="L16" i="1"/>
  <c r="L15" i="1"/>
  <c r="L14" i="1"/>
  <c r="K49" i="1"/>
  <c r="K48" i="1"/>
  <c r="K47" i="1"/>
  <c r="K46" i="1"/>
  <c r="K45" i="1"/>
  <c r="K44" i="1"/>
  <c r="K43" i="1"/>
  <c r="K42" i="1"/>
  <c r="K41" i="1"/>
  <c r="K40" i="1"/>
  <c r="K39" i="1"/>
  <c r="K38" i="1"/>
  <c r="K37" i="1"/>
  <c r="K36" i="1"/>
  <c r="K35" i="1"/>
  <c r="K34" i="1"/>
  <c r="K33" i="1"/>
  <c r="K32" i="1"/>
  <c r="K31" i="1"/>
  <c r="K30" i="1"/>
  <c r="K29" i="1"/>
  <c r="K28" i="1"/>
  <c r="K27" i="1"/>
  <c r="K26" i="1"/>
  <c r="K25" i="1"/>
  <c r="K24" i="1"/>
  <c r="K23" i="1"/>
  <c r="K22" i="1"/>
  <c r="K21" i="1"/>
  <c r="K20" i="1"/>
  <c r="K19" i="1"/>
  <c r="K18" i="1"/>
  <c r="K17" i="1"/>
  <c r="K16" i="1"/>
  <c r="K15" i="1"/>
  <c r="K14" i="1"/>
  <c r="H49" i="1"/>
  <c r="H48" i="1"/>
  <c r="H47" i="1"/>
  <c r="H46" i="1"/>
  <c r="H45" i="1"/>
  <c r="H44" i="1"/>
  <c r="H43" i="1"/>
  <c r="H42" i="1"/>
  <c r="H41" i="1"/>
  <c r="H40" i="1"/>
  <c r="H39" i="1"/>
  <c r="H38" i="1"/>
  <c r="H37" i="1"/>
  <c r="H36" i="1"/>
  <c r="H35" i="1"/>
  <c r="H34" i="1"/>
  <c r="H33" i="1"/>
  <c r="H32" i="1"/>
  <c r="H31" i="1"/>
  <c r="H30" i="1"/>
  <c r="H29" i="1"/>
  <c r="H28" i="1"/>
  <c r="H27" i="1"/>
  <c r="H26" i="1"/>
  <c r="H25" i="1"/>
  <c r="H24" i="1"/>
  <c r="H23" i="1"/>
  <c r="H22" i="1"/>
  <c r="H21" i="1"/>
  <c r="H20" i="1"/>
  <c r="H19" i="1"/>
  <c r="H18" i="1"/>
  <c r="H17" i="1"/>
  <c r="H16" i="1"/>
  <c r="H15" i="1"/>
  <c r="H14" i="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<sst xmlns="http://schemas.openxmlformats.org/spreadsheetml/2006/main" count="353" uniqueCount="193">
  <si>
    <t>numero</t>
  </si>
  <si>
    <t>cod. art.</t>
  </si>
  <si>
    <t>articolo</t>
  </si>
  <si>
    <t>descrizione</t>
  </si>
  <si>
    <t>u.m.</t>
  </si>
  <si>
    <t>misure</t>
  </si>
  <si>
    <t>quantità</t>
  </si>
  <si>
    <t>prezzo unitario</t>
  </si>
  <si>
    <t>importo parziale</t>
  </si>
  <si>
    <t>fonti</t>
  </si>
  <si>
    <t>n</t>
  </si>
  <si>
    <t>Lungh.</t>
  </si>
  <si>
    <t>Larg.</t>
  </si>
  <si>
    <t>H/peso</t>
  </si>
  <si>
    <t>diam. Ø</t>
  </si>
  <si>
    <t>nr. 1 *</t>
  </si>
  <si>
    <t>1C.02.050.0010.c</t>
  </si>
  <si>
    <t>SCAVO GENERALE</t>
  </si>
  <si>
    <t>Scavo di sbancamento con mezzi meccanici, a qualunque profondità, di materiali di qualsiasi natura e consistenza, asciutti, bagnati, melmosi, esclusa la roccia, inclusi i trovanti rocciosi o i relitti di murature fino a 0.750 m³. Compreso lo spianamento e la configurazione del fondo anche a gradoni, la profilatura di pareti e scarpate; le sbadacchiature ove occorrenti; le opere provvisionali di segnalazione e protezione.
 - con carico e trasporto agli impianti di stoccaggio, di recupero o a discarica autorizzata, di materiale non reimpiegabile, esclusi eventuali oneri di smaltimento,</t>
  </si>
  <si>
    <r>
      <t>m</t>
    </r>
    <r>
      <rPr>
        <vertAlign val="superscript"/>
        <sz val="11"/>
        <color theme="1"/>
        <rFont val="Calibri"/>
        <family val="2"/>
        <charset val="1"/>
      </rPr>
      <t>3</t>
    </r>
  </si>
  <si>
    <t xml:space="preserve">Regione Lombardia, Prezziario regionale delle opere pubbliche - Edizione 2023 </t>
  </si>
  <si>
    <t>nr.2</t>
  </si>
  <si>
    <t>1C.02.350.0010.a</t>
  </si>
  <si>
    <t>RINTERRI</t>
  </si>
  <si>
    <t>Rinterro di scavi con mezzi meccanici con carico, trasporto e scarico al luogo d'impiego, spianamenti e costipazione a strati non superiori a 50 cm, bagnatura e ricarichi:
- con terre depositate nell'ambito del cantiere</t>
  </si>
  <si>
    <t>nr.3</t>
  </si>
  <si>
    <t>1C.04.010.0010.a</t>
  </si>
  <si>
    <t>SOTTOFONDAZIONI</t>
  </si>
  <si>
    <t>Sottofondazioni in conglomerato cementizio realizzate mediante getto, con l'ausilio di argano o gru o qualsiasi altro mezzo di movimentazione, di calcestruzzo confezionato in betoniera, con cemento 32.5 R ed inerti ad assortimento granulometrico adeguato alla particolare destinazione del getto; resistenza:
- C12/15 - esposizione X0 - consistenza S3</t>
  </si>
  <si>
    <t>Regione Lombardia, Prezziario regionale delle opere pubbliche - Edizione 2023</t>
  </si>
  <si>
    <t>nr.4</t>
  </si>
  <si>
    <t>1C.13.250.0020.b</t>
  </si>
  <si>
    <t>GUAINA HDPE</t>
  </si>
  <si>
    <t>Impermeabilizzazione di strutture in c.a. interrate con membrana a base di bentonite di sodio naturale; interposta tra due strati di geotessuto autoaggrappante in rotoli, spessore a secco 6,4 mm, compresi: fissaggi sormonti e assistenze edili alla posa:
- Su superfici orizzontali</t>
  </si>
  <si>
    <r>
      <rPr>
        <sz val="11"/>
        <color rgb="FF000000"/>
        <rFont val="Calibri"/>
      </rPr>
      <t>m</t>
    </r>
    <r>
      <rPr>
        <vertAlign val="superscript"/>
        <sz val="11"/>
        <color rgb="FF000000"/>
        <rFont val="Calibri"/>
      </rPr>
      <t>2</t>
    </r>
  </si>
  <si>
    <t>nr.5</t>
  </si>
  <si>
    <t>1C.13.250.0020.a</t>
  </si>
  <si>
    <t>Impermeabilizzazione di strutture in c.a. interrate con membrana a base di bentonite di sodio naturale; interposta tra due strati di geotessuto autoaggrappante in rotoli, spessore a secco 6,4 mm, compresi: fissaggi sormonti e assistenze edili alla posa:
- Su superfici verticali</t>
  </si>
  <si>
    <t>nr.6</t>
  </si>
  <si>
    <t>1C.03.150.0010.c</t>
  </si>
  <si>
    <t>MICROPALI</t>
  </si>
  <si>
    <t>Pali di piccolo diametro (micropali) per fondazioni, sottofondazioni ed ancoraggi, eseguiti mediante trivellazione a rotazione o rotopercussione. Sono compresi: la trivellazione in terreni di qualsiasi natura e consistenza, la successiva iniezione a pressione di miscela cementizia con assorbimento fino a tre volte il volume teorico del foro, anche in più fasi; il tracciamento dei punti di infissione, la formazione di accessi e piani di lavoro, l'assistenza muraria, la rettifica o scapitozzatura delle teste; il carico, il trasporto alle discariche autorizzate dei materiali di risulta. Sono esclusi: la tubazione di rivestimento, l'armatura metallica, le prove di carico.                      
- diametro 126-150 mm</t>
  </si>
  <si>
    <t>m</t>
  </si>
  <si>
    <t>nr.7</t>
  </si>
  <si>
    <t>1C.03.150.0020.b</t>
  </si>
  <si>
    <t>RIVESTIMENTO MICROPALI</t>
  </si>
  <si>
    <t>Tubazione di rivestimento provvisoria per micropali; riferimento art. 1C.03.150.0010.a/g:
 - diametro del foro da 126 a 175 mm</t>
  </si>
  <si>
    <t>nr.8</t>
  </si>
  <si>
    <t>1C.03.150.0030</t>
  </si>
  <si>
    <t>ARMATURA MICROPALI</t>
  </si>
  <si>
    <t>Armatura di micropali con tubi di acciaio tipo S355 non valvolati compresi i manicotti di giunzione, in opera; riferimento art. 1C.03.150.0010.a/g</t>
  </si>
  <si>
    <t>Kg</t>
  </si>
  <si>
    <t>C MOLT</t>
  </si>
  <si>
    <t>DIAMETRI</t>
  </si>
  <si>
    <t>LUNGHEZZA</t>
  </si>
  <si>
    <t>volumi unitari</t>
  </si>
  <si>
    <t>area cerchio</t>
  </si>
  <si>
    <t>volumi effettivi</t>
  </si>
  <si>
    <t>DENSITà</t>
  </si>
  <si>
    <t>nr.9</t>
  </si>
  <si>
    <t>1C.00.190.0010.a</t>
  </si>
  <si>
    <t>PROVE DI LABORATORIO SU ACCIAI DA C.A. E C.A.P</t>
  </si>
  <si>
    <t xml:space="preserve">Prova di trazione e piegamento a 180° o piegamento a 90° e raddrizzamento su terna di provini da c.a.. La prova deve essere eseguita secondo le norme UNI EN ISO 6892-1, UNI EN 10080 e UNI EN ISO 7438. E' compreso quanto occorre per dare la prova completa.
- esecuzione prova di trazione e piegamento a 180° o piegamento
a 90° e raddrizzamento su terne di provini da c.a. </t>
  </si>
  <si>
    <t>cad.</t>
  </si>
  <si>
    <t>nr.10 *</t>
  </si>
  <si>
    <t>1C.04.450.0010.a</t>
  </si>
  <si>
    <t>ARMATURE PER C.A.</t>
  </si>
  <si>
    <t>Acciaio tondo in barre nervate per cemento armato, rispondente ai
Criteri Ambientali Minimi di cui al Decreto 23 giugno 2022 del
Ministero della Transizione Ecologica, con caratteristiche
rispondenti alla norma UNI EN 10080 e prodotto con sistemi di
controllo di produzione in stabilimento di cui al D.M.17/01/2018, in
opera compresa lavorazione, posa, sormonti, sfrido, legature;
qualità:
 - B450C</t>
  </si>
  <si>
    <t>PARETI LONGITUDINALI
- elementi verticali e chiusure angolari lato superiore e inferiore</t>
  </si>
  <si>
    <t>kg</t>
  </si>
  <si>
    <t>PLATEA
- elementi trasversali e chiusure angolari destre e sinistre</t>
  </si>
  <si>
    <t>Trave per camminamento</t>
  </si>
  <si>
    <t>Cavallotti</t>
  </si>
  <si>
    <t>PLATEA LATO SX POZZETTI
- elementi longitudinali e chiusure angolari destre e sinistre</t>
  </si>
  <si>
    <t>PARETE 1
-elementi verticali e chiusure angolari inferiori e superiori</t>
  </si>
  <si>
    <t>PARETE 8 PARETE 10
-elementi verticali e chiusure angolari inferiori e superiori</t>
  </si>
  <si>
    <t>PARETE 3-4 PARETE 6
-elementi verticali e chiusure angolari inferiori e superiori</t>
  </si>
  <si>
    <t>Ferri a L da inserire negli angoli delle pareti</t>
  </si>
  <si>
    <t>Staffe orizzontali da inserire negli angoli delle pareti</t>
  </si>
  <si>
    <t>ferri da inserire in sommità PARETE 6</t>
  </si>
  <si>
    <t>ferri da inserire in sommità PARETE 4</t>
  </si>
  <si>
    <t>staffe da inserire nei pozzetti</t>
  </si>
  <si>
    <t>PARETE 8 PARETE 10
-elementi trasversali</t>
  </si>
  <si>
    <t>PARETE 3-4 PARETE 6
 -elementi trasversali</t>
  </si>
  <si>
    <t>PARETE 1
 -elementi trasversali</t>
  </si>
  <si>
    <t>PARETE 3-4 PARETE 6 PARETE 8 PARETE 10
-elementi trasversali di testata</t>
  </si>
  <si>
    <t>PARETE 1
-elementi trasversali di testata</t>
  </si>
  <si>
    <t>Legature armature pareti</t>
  </si>
  <si>
    <t>PARETI LONGITUDINALI
- elementi orizzontali</t>
  </si>
  <si>
    <t>PARETI LONGITUDINALI
- elementi sommitali</t>
  </si>
  <si>
    <t>nr.11</t>
  </si>
  <si>
    <t>1C.04.400.0010.a</t>
  </si>
  <si>
    <t>CASSEFORME PER FONDAZIONI</t>
  </si>
  <si>
    <t>Casseforme per getti in calcestruzzo, eseguite fino a 4,50 m dal piano d'appoggio, con impiego di pannelli di legno lamellare, comprese armature di sostegno, disarmante, manutenzione e disarmo: 
 - per fondazioni, plinti, travi rovesce, platee</t>
  </si>
  <si>
    <t>Platea PL 1</t>
  </si>
  <si>
    <t>Platea vasca</t>
  </si>
  <si>
    <t>Pozzetti</t>
  </si>
  <si>
    <t>nr.12</t>
  </si>
  <si>
    <t>1C.12.010.0015.f</t>
  </si>
  <si>
    <t>TUBI STAMPO PER GETTO</t>
  </si>
  <si>
    <t>Fornitura e posa tubi in PVC-U, con bicchiere ad incollaggio, per scarico acque calde civili ed industriali, conformi alla norma UNI EN 1329, per area di applicazione B-BD, compresi gli oneri di fissaggio a pareti e soffitti e di attraversamento delle strutture. Diametro esterno (De) e spessore (s):</t>
  </si>
  <si>
    <t xml:space="preserve">DN 100 mm, e = 3 mm </t>
  </si>
  <si>
    <t>nr.13</t>
  </si>
  <si>
    <t>1C.12.010.0015.k</t>
  </si>
  <si>
    <t>DN 250 mm, e = 4,9 mm</t>
  </si>
  <si>
    <t>nr.14</t>
  </si>
  <si>
    <t>1C.12.010.0030.d</t>
  </si>
  <si>
    <t>Fornitura e posa tubi in PVC-U compatto o strutturato, per condotte di scarico interrate, o suborizzontali appoggiate, con giunti a bicchiere ed anello elastomerico, secondo UNI EN 1401, colore rosso mattone RAL 8023. Temperatura massima permanente 40°. Tubi con classe di rigidità SN 2 KN/m². Escluso scavo, piano appoggio, rinfianco e riempimento. Diametro esterno (De) e spessore (s):</t>
  </si>
  <si>
    <t>De 315 - s = 6,2</t>
  </si>
  <si>
    <t>nr.15 *</t>
  </si>
  <si>
    <t>N/D</t>
  </si>
  <si>
    <t>CALCESTRUZZO PER FONDAZIONI</t>
  </si>
  <si>
    <t>Fondazioni in conglomerato cementizio realizzate mediante getto, con l'ausilio di gru o qualsiasi altro mezzo di movimentazione, di calcestruzzo confezionato in impianto, con inerti ad assortimento granulometrico adeguato alla particolare destinazione del getto, compresa la vibratura; esclusi casseri e ferro;  
- C35/45 - esposizione XD2</t>
  </si>
  <si>
    <t>Platea PL1</t>
  </si>
  <si>
    <r>
      <rPr>
        <sz val="11"/>
        <color rgb="FF000000"/>
        <rFont val="Calibri"/>
      </rPr>
      <t>m</t>
    </r>
    <r>
      <rPr>
        <vertAlign val="superscript"/>
        <sz val="11"/>
        <color rgb="FF000000"/>
        <rFont val="Calibri"/>
      </rPr>
      <t>3</t>
    </r>
    <r>
      <rPr>
        <sz val="11"/>
        <color theme="1"/>
        <rFont val="Calibri"/>
        <scheme val="minor"/>
      </rPr>
      <t/>
    </r>
  </si>
  <si>
    <t>EMILIANA CONGLOMERATI</t>
  </si>
  <si>
    <t>manodopoera fondazioni costruzione prezzo</t>
  </si>
  <si>
    <t>Platea vasca SX</t>
  </si>
  <si>
    <t>m.o. al mc</t>
  </si>
  <si>
    <t>nolo trasporti</t>
  </si>
  <si>
    <t>Platea sotto pozzetti</t>
  </si>
  <si>
    <t>mag. S4 al mc</t>
  </si>
  <si>
    <t>mc tot</t>
  </si>
  <si>
    <t>Platea vasca DX</t>
  </si>
  <si>
    <t>costo pompaggio</t>
  </si>
  <si>
    <t>nr.16 *</t>
  </si>
  <si>
    <t>1C.04.400.0010.b</t>
  </si>
  <si>
    <t>CASSEFORME PER PARETI IN ELEVAZIONE</t>
  </si>
  <si>
    <t>Casseforme per getti in calcestruzzo, eseguite fino a 4,50 m dal piano d'appoggio, con impiego di pannelli di legno lamellare, comprese armature di sostegno, disarmante, manutenzione e disarmo:</t>
  </si>
  <si>
    <t>Parete 1</t>
  </si>
  <si>
    <t>costo sosta</t>
  </si>
  <si>
    <t>costo cls unit</t>
  </si>
  <si>
    <t>costi diretti</t>
  </si>
  <si>
    <t>Parete 2</t>
  </si>
  <si>
    <t>sp.gen</t>
  </si>
  <si>
    <t>utile imp</t>
  </si>
  <si>
    <t>Parete 3</t>
  </si>
  <si>
    <t>costruzione nuovo prezzo cls</t>
  </si>
  <si>
    <t>Parete 4</t>
  </si>
  <si>
    <t>Parete 5</t>
  </si>
  <si>
    <t>Tasche parete 5</t>
  </si>
  <si>
    <r>
      <rPr>
        <sz val="11"/>
        <color rgb="FF000000"/>
        <rFont val="Calibri"/>
      </rPr>
      <t>m</t>
    </r>
    <r>
      <rPr>
        <vertAlign val="superscript"/>
        <sz val="11"/>
        <color rgb="FF000000"/>
        <rFont val="Calibri"/>
      </rPr>
      <t>2</t>
    </r>
    <r>
      <rPr>
        <sz val="11"/>
        <color theme="1"/>
        <rFont val="Calibri"/>
        <scheme val="minor"/>
      </rPr>
      <t/>
    </r>
  </si>
  <si>
    <t>Parete 6</t>
  </si>
  <si>
    <t>Parete 7</t>
  </si>
  <si>
    <t>Parete 8</t>
  </si>
  <si>
    <t>Parete 9</t>
  </si>
  <si>
    <t>Parete 10</t>
  </si>
  <si>
    <t>nr.17</t>
  </si>
  <si>
    <t>1C.04.500.0010.b</t>
  </si>
  <si>
    <t>GIUNTO STRUTTURALE</t>
  </si>
  <si>
    <t>Fornitura e posa di giunto di ripresa di getti in cemento armato realizzato con profili in materiale idroespansivo, in grado di assicurare la perfetta tenuta idraulica fino a 3 atm.</t>
  </si>
  <si>
    <t>nr.18 *</t>
  </si>
  <si>
    <t>CALCESTRUZZO PER PARETI IN ELEVAZIONE</t>
  </si>
  <si>
    <t>Murature in conglomerato cementizio, entro e fuori terra, realizzate mediante getto, con l'ausilio di gru o qualsiasi altro mezzo di movimentazione, di calcestruzzo confezionato in impianto, con inerti ad assortimento granulometrico adeguato alla particolare destinazione del getto, compresa la vibratura; esclusi casseri e ferro; 
resistenza: - C35/45 - esposizione XD2</t>
  </si>
  <si>
    <t>prezziario</t>
  </si>
  <si>
    <t>piaz pomp</t>
  </si>
  <si>
    <t>spost pom</t>
  </si>
  <si>
    <t>costo test cubi cls</t>
  </si>
  <si>
    <t>nr.19 *</t>
  </si>
  <si>
    <t>nr. 20 *</t>
  </si>
  <si>
    <t>RIVESTIMENTO MAPECOAT I 24</t>
  </si>
  <si>
    <t xml:space="preserve">Vernice bicomponente a base di resine epossidiche e pigmenti speciali altamente coprenti,  in grado di resistere all’azione aggressiva procurata da acidi, basi, sali, oli, idrocarburi e solventi
</t>
  </si>
  <si>
    <t>Area interna PARETI 1 PARETI 2 PARETE 3</t>
  </si>
  <si>
    <t>MAPEI</t>
  </si>
  <si>
    <t>Area internaPARETE 3 PARETI 5 PARETE 6</t>
  </si>
  <si>
    <t>Area internaPARETE 6 PARETI 7 PARETE 8</t>
  </si>
  <si>
    <t>Fondo pozzetti</t>
  </si>
  <si>
    <t>Lati sup e inf pozzetti</t>
  </si>
  <si>
    <t>Lati dx e sx pozzetti</t>
  </si>
  <si>
    <t>Area interna PARETE 8 PARETI 9 PARETI 10</t>
  </si>
  <si>
    <r>
      <t>m</t>
    </r>
    <r>
      <rPr>
        <vertAlign val="superscript"/>
        <sz val="11"/>
        <color rgb="FF000000"/>
        <rFont val="Calibri"/>
      </rPr>
      <t>2</t>
    </r>
  </si>
  <si>
    <t>manodopera a metro quadro</t>
  </si>
  <si>
    <t>metri q. tot</t>
  </si>
  <si>
    <t>consumo in grammi:</t>
  </si>
  <si>
    <t>consumo in kg</t>
  </si>
  <si>
    <t>mapecoat</t>
  </si>
  <si>
    <t>capienza sacco</t>
  </si>
  <si>
    <t>n. sacchi</t>
  </si>
  <si>
    <t>costo a sacco</t>
  </si>
  <si>
    <t>costo manodopera mq</t>
  </si>
  <si>
    <t>x due mani</t>
  </si>
  <si>
    <t>materiale</t>
  </si>
  <si>
    <t>utile di impresa</t>
  </si>
  <si>
    <t>costruzione nuovo prezzo unitario</t>
  </si>
  <si>
    <t>nr.21 *</t>
  </si>
  <si>
    <t xml:space="preserve">LAMIERINO </t>
  </si>
  <si>
    <t>Striscia di lamierino tassellata al muro in ca, da applicare alla PARETE 3 e alla PARETE 5</t>
  </si>
  <si>
    <t>INAIL</t>
  </si>
  <si>
    <t>TOTALE</t>
  </si>
  <si>
    <t>metri q a sacco</t>
  </si>
  <si>
    <t xml:space="preserve"> </t>
  </si>
  <si>
    <t>prezzo mapecoat al mq</t>
  </si>
  <si>
    <t>spese generali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</si>
</sst>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00000000000"/>
  </numFmts>
  <fonts count="16">
    <font>
      <sz val="11"/>
      <color theme="1"/>
      <name val="Calibri"/>
      <charset val="134"/>
      <scheme val="minor"/>
    </font>
    <font>
      <sz val="11"/>
      <color theme="1"/>
      <name val="Calibri"/>
      <scheme val="minor"/>
    </font>
    <font>
      <b/>
      <sz val="11"/>
      <color theme="1"/>
      <name val="Calibri"/>
      <charset val="134"/>
      <scheme val="minor"/>
    </font>
    <font>
      <sz val="11"/>
      <name val="Calibri"/>
      <charset val="134"/>
      <scheme val="minor"/>
    </font>
    <font>
      <b/>
      <sz val="11"/>
      <name val="Calibri"/>
      <charset val="134"/>
      <scheme val="minor"/>
    </font>
    <font>
      <vertAlign val="superscript"/>
      <sz val="11"/>
      <color theme="1"/>
      <name val="Calibri"/>
      <family val="2"/>
      <charset val="1"/>
    </font>
    <font>
      <sz val="11"/>
      <color theme="1"/>
      <name val="Calibri"/>
      <family val="2"/>
      <charset val="1"/>
    </font>
    <font>
      <sz val="11"/>
      <color rgb="FF000000"/>
      <name val="Calibri"/>
    </font>
    <font>
      <vertAlign val="superscript"/>
      <sz val="11"/>
      <color rgb="FF000000"/>
      <name val="Calibri"/>
    </font>
    <font>
      <sz val="8"/>
      <name val="Calibri"/>
      <charset val="134"/>
      <scheme val="minor"/>
    </font>
    <font>
      <sz val="11"/>
      <color rgb="FFFF0000"/>
      <name val="Calibri"/>
      <charset val="134"/>
      <scheme val="minor"/>
    </font>
    <font>
      <sz val="11"/>
      <color rgb="FF000000"/>
      <name val="Calibri"/>
      <family val="2"/>
      <charset val="1"/>
    </font>
    <font>
      <sz val="11"/>
      <color rgb="FF242424"/>
      <name val="Aptos Narrow"/>
      <charset val="1"/>
    </font>
    <font>
      <sz val="11"/>
      <color rgb="FF000000"/>
      <name val="Calibri"/>
      <charset val="134"/>
      <scheme val="minor"/>
    </font>
    <font>
      <sz val="11"/>
      <color rgb="FF000000"/>
      <name val="Calibri"/>
      <charset val="1"/>
    </font>
    <font>
      <b/>
      <sz val="18"/>
      <color rgb="FF000000"/>
      <name val="Calibri"/>
      <charset val="134"/>
      <scheme val="minor"/>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0594FF"/>
        <bgColor indexed="64"/>
      </patternFill>
    </fill>
  </fills>
  <borders count="40">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right style="thin">
        <color rgb="FF000000"/>
      </right>
      <top/>
      <bottom/>
      <diagonal/>
    </border>
    <border>
      <left style="thin">
        <color rgb="FF000000"/>
      </left>
      <right/>
      <top/>
      <bottom/>
      <diagonal/>
    </border>
    <border>
      <left/>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right style="thin">
        <color auto="1"/>
      </right>
      <top style="medium">
        <color rgb="FF000000"/>
      </top>
      <bottom/>
      <diagonal/>
    </border>
    <border>
      <left style="thin">
        <color auto="1"/>
      </left>
      <right/>
      <top style="medium">
        <color rgb="FF000000"/>
      </top>
      <bottom style="thin">
        <color rgb="FF000000"/>
      </bottom>
      <diagonal/>
    </border>
    <border>
      <left/>
      <right/>
      <top style="medium">
        <color rgb="FF000000"/>
      </top>
      <bottom style="thin">
        <color rgb="FF000000"/>
      </bottom>
      <diagonal/>
    </border>
    <border>
      <left/>
      <right style="thin">
        <color auto="1"/>
      </right>
      <top style="medium">
        <color rgb="FF000000"/>
      </top>
      <bottom style="thin">
        <color rgb="FF000000"/>
      </bottom>
      <diagonal/>
    </border>
    <border>
      <left style="thin">
        <color auto="1"/>
      </left>
      <right style="thin">
        <color auto="1"/>
      </right>
      <top style="medium">
        <color rgb="FF000000"/>
      </top>
      <bottom/>
      <diagonal/>
    </border>
    <border>
      <left style="thin">
        <color auto="1"/>
      </left>
      <right style="medium">
        <color rgb="FF000000"/>
      </right>
      <top style="medium">
        <color rgb="FF000000"/>
      </top>
      <bottom/>
      <diagonal/>
    </border>
    <border>
      <left style="medium">
        <color rgb="FF000000"/>
      </left>
      <right style="thin">
        <color rgb="FF000000"/>
      </right>
      <top style="thin">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medium">
        <color rgb="FF000000"/>
      </left>
      <right style="thin">
        <color rgb="FF000000"/>
      </right>
      <top/>
      <bottom/>
      <diagonal/>
    </border>
    <border>
      <left style="thin">
        <color rgb="FF000000"/>
      </left>
      <right style="medium">
        <color rgb="FF000000"/>
      </right>
      <top style="thin">
        <color rgb="FF000000"/>
      </top>
      <bottom/>
      <diagonal/>
    </border>
    <border>
      <left/>
      <right style="medium">
        <color rgb="FF000000"/>
      </right>
      <top style="thin">
        <color rgb="FF000000"/>
      </top>
      <bottom style="thin">
        <color rgb="FF000000"/>
      </bottom>
      <diagonal/>
    </border>
    <border>
      <left style="thin">
        <color rgb="FF000000"/>
      </left>
      <right style="medium">
        <color rgb="FF000000"/>
      </right>
      <top/>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thin">
        <color auto="1"/>
      </right>
      <top/>
      <bottom style="medium">
        <color rgb="FF000000"/>
      </bottom>
      <diagonal/>
    </border>
    <border>
      <left style="thin">
        <color auto="1"/>
      </left>
      <right style="thin">
        <color auto="1"/>
      </right>
      <top/>
      <bottom style="medium">
        <color rgb="FF000000"/>
      </bottom>
      <diagonal/>
    </border>
    <border>
      <left style="thin">
        <color auto="1"/>
      </left>
      <right style="medium">
        <color rgb="FF000000"/>
      </right>
      <top/>
      <bottom style="medium">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top/>
      <bottom style="thin">
        <color rgb="FF000000"/>
      </bottom>
      <diagonal/>
    </border>
    <border>
      <left/>
      <right/>
      <top/>
      <bottom style="thin">
        <color rgb="FF000000"/>
      </bottom>
      <diagonal/>
    </border>
    <border>
      <left style="medium">
        <color rgb="FF000000"/>
      </left>
      <right/>
      <top style="thin">
        <color rgb="FF000000"/>
      </top>
      <bottom style="thin">
        <color rgb="FF000000"/>
      </bottom>
      <diagonal/>
    </border>
  </borders>
  <cellStyleXfs count="1">
    <xf numFmtId="0" fontId="0" fillId="0" borderId="0"/>
  </cellStyleXfs>
  <cellXfs count="200">
    <xf numFmtId="0" fontId="0" fillId="0" borderId="0" xfId="0"/>
    <xf numFmtId="0" fontId="2" fillId="0" borderId="0" xfId="0" applyFont="1" applyAlignment="1">
      <alignment horizontal="left" vertical="top" wrapText="1"/>
    </xf>
    <xf numFmtId="0" fontId="0" fillId="0" borderId="0" xfId="0" applyAlignment="1">
      <alignment horizontal="left" vertical="center" wrapText="1"/>
    </xf>
    <xf numFmtId="0" fontId="3" fillId="0" borderId="0" xfId="0" applyFont="1" applyAlignment="1">
      <alignment horizontal="left" vertical="top" wrapText="1"/>
    </xf>
    <xf numFmtId="0" fontId="0" fillId="0" borderId="0" xfId="0" applyAlignment="1">
      <alignment horizontal="left" vertical="top" wrapText="1"/>
    </xf>
    <xf numFmtId="0" fontId="0" fillId="0" borderId="0" xfId="0" applyAlignment="1">
      <alignment horizontal="center" wrapText="1"/>
    </xf>
    <xf numFmtId="4" fontId="0" fillId="0" borderId="0" xfId="0" applyNumberFormat="1" applyAlignment="1">
      <alignment horizontal="center" wrapText="1"/>
    </xf>
    <xf numFmtId="4" fontId="0" fillId="0" borderId="0" xfId="0" applyNumberFormat="1" applyAlignment="1">
      <alignment horizontal="right" wrapText="1"/>
    </xf>
    <xf numFmtId="0" fontId="0" fillId="0" borderId="0" xfId="0" applyAlignment="1">
      <alignment horizontal="center"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top" wrapText="1"/>
    </xf>
    <xf numFmtId="0" fontId="0" fillId="0" borderId="1" xfId="0" applyBorder="1" applyAlignment="1">
      <alignment horizontal="left" vertical="top" wrapText="1"/>
    </xf>
    <xf numFmtId="0" fontId="3" fillId="0" borderId="1" xfId="0" applyFont="1" applyBorder="1" applyAlignment="1">
      <alignment horizontal="center" vertical="center" wrapText="1"/>
    </xf>
    <xf numFmtId="2" fontId="0" fillId="0" borderId="1" xfId="0" applyNumberFormat="1" applyBorder="1" applyAlignment="1">
      <alignment horizontal="center" vertical="center" wrapText="1"/>
    </xf>
    <xf numFmtId="2" fontId="0" fillId="0" borderId="1" xfId="0" applyNumberFormat="1" applyBorder="1" applyAlignment="1">
      <alignment horizontal="center" vertical="top" wrapText="1"/>
    </xf>
    <xf numFmtId="0" fontId="0" fillId="0" borderId="1" xfId="0" applyBorder="1" applyAlignment="1">
      <alignment horizontal="center" wrapText="1"/>
    </xf>
    <xf numFmtId="2" fontId="0" fillId="0" borderId="2" xfId="0" applyNumberFormat="1" applyBorder="1" applyAlignment="1">
      <alignment horizontal="center" vertical="center" wrapText="1"/>
    </xf>
    <xf numFmtId="44" fontId="0" fillId="0" borderId="1" xfId="0" applyNumberFormat="1" applyBorder="1" applyAlignment="1">
      <alignment horizontal="center" vertical="center" wrapText="1"/>
    </xf>
    <xf numFmtId="44" fontId="2" fillId="0" borderId="1" xfId="0" applyNumberFormat="1" applyFont="1" applyBorder="1" applyAlignment="1">
      <alignment horizontal="right" vertical="center" wrapText="1"/>
    </xf>
    <xf numFmtId="44" fontId="0" fillId="0" borderId="1" xfId="0" applyNumberFormat="1" applyBorder="1" applyAlignment="1">
      <alignment horizontal="right" vertical="center" wrapText="1"/>
    </xf>
    <xf numFmtId="44" fontId="2" fillId="0" borderId="1" xfId="0" applyNumberFormat="1" applyFont="1" applyBorder="1" applyAlignment="1">
      <alignment vertical="center" wrapText="1"/>
    </xf>
    <xf numFmtId="44" fontId="2" fillId="0" borderId="1" xfId="0" applyNumberFormat="1" applyFont="1" applyBorder="1" applyAlignment="1">
      <alignment horizontal="center" vertical="center" wrapText="1"/>
    </xf>
    <xf numFmtId="4" fontId="0" fillId="0" borderId="1" xfId="0" applyNumberFormat="1" applyBorder="1" applyAlignment="1">
      <alignment horizontal="center" vertical="center" wrapText="1"/>
    </xf>
    <xf numFmtId="0" fontId="0" fillId="0" borderId="1" xfId="0" applyBorder="1" applyAlignment="1">
      <alignment vertical="center" wrapText="1"/>
    </xf>
    <xf numFmtId="0" fontId="0" fillId="0" borderId="6" xfId="0" applyBorder="1" applyAlignment="1">
      <alignment horizontal="center" vertical="center" wrapText="1"/>
    </xf>
    <xf numFmtId="4" fontId="0" fillId="0" borderId="0" xfId="0" applyNumberFormat="1" applyAlignment="1">
      <alignment horizontal="center" vertical="center" wrapText="1"/>
    </xf>
    <xf numFmtId="0" fontId="12" fillId="0" borderId="1" xfId="0" quotePrefix="1" applyFont="1" applyBorder="1" applyAlignment="1">
      <alignment wrapText="1"/>
    </xf>
    <xf numFmtId="0" fontId="0" fillId="0" borderId="0" xfId="0" applyAlignment="1">
      <alignment vertical="top" wrapText="1"/>
    </xf>
    <xf numFmtId="0" fontId="0" fillId="0" borderId="0" xfId="0" applyAlignment="1">
      <alignment vertical="center" wrapText="1"/>
    </xf>
    <xf numFmtId="164" fontId="0" fillId="0" borderId="0" xfId="0" applyNumberFormat="1" applyAlignment="1">
      <alignment vertical="top" wrapText="1"/>
    </xf>
    <xf numFmtId="0" fontId="3" fillId="0" borderId="0" xfId="0" applyFont="1" applyAlignment="1">
      <alignment vertical="top" wrapText="1"/>
    </xf>
    <xf numFmtId="0" fontId="0" fillId="0" borderId="0" xfId="0" applyAlignment="1">
      <alignment wrapText="1"/>
    </xf>
    <xf numFmtId="4" fontId="0" fillId="0" borderId="0" xfId="0" applyNumberFormat="1" applyAlignment="1">
      <alignment wrapText="1"/>
    </xf>
    <xf numFmtId="0" fontId="10" fillId="0" borderId="0" xfId="0" applyFont="1" applyAlignment="1">
      <alignment vertical="center" wrapText="1"/>
    </xf>
    <xf numFmtId="0" fontId="13" fillId="0" borderId="0" xfId="0" applyFont="1" applyAlignment="1">
      <alignment vertical="top" wrapText="1"/>
    </xf>
    <xf numFmtId="4" fontId="0" fillId="0" borderId="0" xfId="0" applyNumberFormat="1" applyAlignment="1">
      <alignment vertical="center" wrapText="1"/>
    </xf>
    <xf numFmtId="44" fontId="0" fillId="0" borderId="0" xfId="0" applyNumberFormat="1" applyAlignment="1">
      <alignment vertical="center" wrapText="1"/>
    </xf>
    <xf numFmtId="44" fontId="2" fillId="0" borderId="0" xfId="0" applyNumberFormat="1" applyFont="1" applyAlignment="1">
      <alignment vertical="center" wrapText="1"/>
    </xf>
    <xf numFmtId="0" fontId="12" fillId="0" borderId="0" xfId="0" quotePrefix="1" applyFont="1" applyAlignment="1">
      <alignment wrapText="1"/>
    </xf>
    <xf numFmtId="0" fontId="10" fillId="0" borderId="0" xfId="0" applyFont="1" applyAlignment="1">
      <alignment vertical="top" wrapText="1"/>
    </xf>
    <xf numFmtId="4" fontId="10" fillId="0" borderId="0" xfId="0" applyNumberFormat="1" applyFont="1" applyAlignment="1">
      <alignment vertical="center" wrapText="1"/>
    </xf>
    <xf numFmtId="164" fontId="0" fillId="0" borderId="0" xfId="0" applyNumberFormat="1" applyAlignment="1">
      <alignment horizontal="center" vertical="center" wrapText="1"/>
    </xf>
    <xf numFmtId="2" fontId="0" fillId="0" borderId="0" xfId="0" applyNumberFormat="1" applyAlignment="1">
      <alignment horizontal="left" vertical="top" wrapText="1"/>
    </xf>
    <xf numFmtId="0" fontId="13" fillId="0" borderId="1" xfId="0" applyFont="1" applyBorder="1" applyAlignment="1">
      <alignment horizontal="center" vertical="center" wrapText="1"/>
    </xf>
    <xf numFmtId="0" fontId="7" fillId="0" borderId="1" xfId="0" applyFont="1" applyBorder="1" applyAlignment="1">
      <alignment horizontal="center" vertical="center"/>
    </xf>
    <xf numFmtId="0" fontId="13" fillId="0" borderId="1" xfId="0" applyFont="1" applyBorder="1" applyAlignment="1">
      <alignment horizontal="center" vertical="center"/>
    </xf>
    <xf numFmtId="0" fontId="13" fillId="0" borderId="6" xfId="0" applyFont="1" applyBorder="1" applyAlignment="1">
      <alignment horizontal="center" vertical="center" wrapText="1"/>
    </xf>
    <xf numFmtId="0" fontId="13" fillId="0" borderId="1" xfId="0" applyFont="1" applyBorder="1" applyAlignment="1">
      <alignment horizontal="left" vertical="top" wrapText="1"/>
    </xf>
    <xf numFmtId="2" fontId="13" fillId="0" borderId="1" xfId="0" applyNumberFormat="1" applyFont="1" applyBorder="1" applyAlignment="1">
      <alignment horizontal="center" vertical="center" wrapText="1"/>
    </xf>
    <xf numFmtId="0" fontId="0" fillId="0" borderId="1" xfId="0" applyBorder="1" applyAlignment="1">
      <alignment vertical="top" wrapText="1"/>
    </xf>
    <xf numFmtId="4" fontId="13" fillId="0" borderId="1" xfId="0" applyNumberFormat="1" applyFont="1" applyBorder="1" applyAlignment="1">
      <alignment horizontal="center" vertical="center" wrapText="1"/>
    </xf>
    <xf numFmtId="44" fontId="0" fillId="0" borderId="0" xfId="0" applyNumberFormat="1" applyAlignment="1">
      <alignment horizontal="left" vertical="top" wrapText="1"/>
    </xf>
    <xf numFmtId="0" fontId="14" fillId="0" borderId="0" xfId="0" applyFont="1"/>
    <xf numFmtId="0" fontId="7" fillId="0" borderId="2" xfId="0" applyFont="1" applyBorder="1" applyAlignment="1">
      <alignment horizontal="center" vertical="center"/>
    </xf>
    <xf numFmtId="0" fontId="11" fillId="0" borderId="1" xfId="0" applyFont="1" applyBorder="1" applyAlignment="1">
      <alignment horizontal="center" vertical="center"/>
    </xf>
    <xf numFmtId="0" fontId="6" fillId="0" borderId="1" xfId="0" applyFont="1" applyBorder="1" applyAlignment="1">
      <alignment horizontal="center"/>
    </xf>
    <xf numFmtId="0" fontId="6" fillId="0" borderId="1" xfId="0" applyFont="1" applyBorder="1" applyAlignment="1">
      <alignment horizontal="center" vertical="center"/>
    </xf>
    <xf numFmtId="4" fontId="0" fillId="0" borderId="1" xfId="0" applyNumberFormat="1" applyBorder="1" applyAlignment="1">
      <alignment vertical="center" wrapText="1"/>
    </xf>
    <xf numFmtId="4" fontId="13" fillId="0" borderId="1" xfId="0" applyNumberFormat="1" applyFont="1" applyBorder="1" applyAlignment="1">
      <alignment vertical="center" wrapText="1"/>
    </xf>
    <xf numFmtId="0" fontId="0" fillId="0" borderId="3" xfId="0" applyBorder="1" applyAlignment="1">
      <alignment horizontal="center" vertical="center" wrapText="1"/>
    </xf>
    <xf numFmtId="2" fontId="13" fillId="0" borderId="1" xfId="0" applyNumberFormat="1" applyFont="1" applyBorder="1" applyAlignment="1">
      <alignment horizontal="center" vertical="top" wrapText="1"/>
    </xf>
    <xf numFmtId="0" fontId="0" fillId="0" borderId="2" xfId="0" applyBorder="1" applyAlignment="1">
      <alignment horizontal="center" vertical="top" wrapText="1"/>
    </xf>
    <xf numFmtId="2" fontId="0" fillId="0" borderId="2" xfId="0" applyNumberFormat="1" applyBorder="1" applyAlignment="1">
      <alignment horizontal="center" vertical="top" wrapText="1"/>
    </xf>
    <xf numFmtId="4" fontId="0" fillId="0" borderId="2" xfId="0" applyNumberFormat="1" applyBorder="1" applyAlignment="1">
      <alignment horizontal="center" vertical="center" wrapText="1"/>
    </xf>
    <xf numFmtId="44" fontId="0" fillId="0" borderId="0" xfId="0" applyNumberFormat="1" applyAlignment="1">
      <alignment vertical="top" wrapText="1"/>
    </xf>
    <xf numFmtId="0" fontId="13" fillId="0" borderId="2" xfId="0" applyFont="1" applyBorder="1" applyAlignment="1">
      <alignment horizontal="center" vertical="center" wrapText="1"/>
    </xf>
    <xf numFmtId="0" fontId="0" fillId="0" borderId="7" xfId="0" applyBorder="1" applyAlignment="1">
      <alignment horizontal="center" vertical="center"/>
    </xf>
    <xf numFmtId="0" fontId="6" fillId="0" borderId="2" xfId="0" applyFont="1" applyBorder="1" applyAlignment="1">
      <alignment horizontal="center" vertical="center"/>
    </xf>
    <xf numFmtId="0" fontId="0" fillId="0" borderId="3" xfId="0" applyBorder="1" applyAlignment="1">
      <alignment horizontal="center" vertical="center"/>
    </xf>
    <xf numFmtId="2" fontId="0" fillId="0" borderId="6" xfId="0" applyNumberFormat="1" applyBorder="1" applyAlignment="1">
      <alignment horizontal="center" vertical="center" wrapText="1"/>
    </xf>
    <xf numFmtId="0" fontId="7" fillId="0" borderId="3" xfId="0" applyFont="1" applyBorder="1" applyAlignment="1">
      <alignment horizontal="center" vertical="center"/>
    </xf>
    <xf numFmtId="0" fontId="13" fillId="0" borderId="5" xfId="0" applyFont="1" applyBorder="1" applyAlignment="1">
      <alignment horizontal="center" vertical="center" wrapText="1"/>
    </xf>
    <xf numFmtId="44" fontId="0" fillId="0" borderId="7" xfId="0" applyNumberFormat="1" applyBorder="1" applyAlignment="1">
      <alignment horizontal="center" vertical="center" wrapText="1"/>
    </xf>
    <xf numFmtId="44" fontId="2" fillId="0" borderId="7" xfId="0" applyNumberFormat="1" applyFont="1" applyBorder="1" applyAlignment="1">
      <alignment horizontal="center" vertical="center" wrapText="1"/>
    </xf>
    <xf numFmtId="2" fontId="0" fillId="3" borderId="0" xfId="0" applyNumberFormat="1" applyFill="1" applyAlignment="1">
      <alignment horizontal="left" vertical="top" wrapText="1"/>
    </xf>
    <xf numFmtId="44" fontId="0" fillId="0" borderId="2" xfId="0" applyNumberFormat="1" applyBorder="1" applyAlignment="1">
      <alignment horizontal="center" vertical="center" wrapText="1"/>
    </xf>
    <xf numFmtId="44" fontId="2" fillId="0" borderId="2" xfId="0" applyNumberFormat="1" applyFont="1" applyBorder="1" applyAlignment="1">
      <alignment horizontal="center" vertical="center" wrapText="1"/>
    </xf>
    <xf numFmtId="0" fontId="0" fillId="0" borderId="2" xfId="0" applyBorder="1" applyAlignment="1">
      <alignment horizontal="left" vertical="top" wrapText="1"/>
    </xf>
    <xf numFmtId="1" fontId="0" fillId="0" borderId="0" xfId="0" applyNumberFormat="1" applyAlignment="1">
      <alignment vertical="top" wrapText="1"/>
    </xf>
    <xf numFmtId="0" fontId="0" fillId="0" borderId="21" xfId="0" applyBorder="1" applyAlignment="1">
      <alignment horizontal="center" vertical="center" wrapText="1"/>
    </xf>
    <xf numFmtId="0" fontId="3" fillId="0" borderId="22" xfId="0" applyFont="1" applyBorder="1" applyAlignment="1">
      <alignment horizontal="center" vertical="center" wrapText="1"/>
    </xf>
    <xf numFmtId="0" fontId="0" fillId="0" borderId="20" xfId="0" applyBorder="1" applyAlignment="1">
      <alignment horizontal="center" vertical="center" wrapText="1"/>
    </xf>
    <xf numFmtId="0" fontId="0" fillId="0" borderId="23" xfId="0" applyBorder="1" applyAlignment="1">
      <alignment horizontal="center" vertical="center" wrapText="1"/>
    </xf>
    <xf numFmtId="0" fontId="13" fillId="0" borderId="21" xfId="0" applyFont="1" applyBorder="1" applyAlignment="1">
      <alignment horizontal="center" vertical="center" wrapText="1"/>
    </xf>
    <xf numFmtId="0" fontId="0" fillId="0" borderId="24" xfId="0" applyBorder="1" applyAlignment="1">
      <alignment horizontal="center" vertical="center" wrapText="1"/>
    </xf>
    <xf numFmtId="0" fontId="3" fillId="0" borderId="25" xfId="0" applyFont="1" applyBorder="1" applyAlignment="1">
      <alignment horizontal="center" vertical="center" wrapText="1"/>
    </xf>
    <xf numFmtId="4" fontId="0" fillId="0" borderId="3" xfId="0" applyNumberFormat="1" applyBorder="1" applyAlignment="1">
      <alignment horizontal="center" vertical="center" wrapText="1"/>
    </xf>
    <xf numFmtId="0" fontId="3" fillId="0" borderId="3" xfId="0" applyFont="1" applyBorder="1" applyAlignment="1">
      <alignment horizontal="center" vertical="center" wrapText="1"/>
    </xf>
    <xf numFmtId="0" fontId="6" fillId="0" borderId="3" xfId="0" applyFont="1" applyBorder="1" applyAlignment="1">
      <alignment horizontal="center" vertical="center"/>
    </xf>
    <xf numFmtId="0" fontId="0" fillId="2" borderId="3" xfId="0" applyFill="1" applyBorder="1" applyAlignment="1">
      <alignment horizontal="center" vertical="center" wrapText="1"/>
    </xf>
    <xf numFmtId="2" fontId="0" fillId="2" borderId="3" xfId="0" applyNumberFormat="1" applyFill="1" applyBorder="1" applyAlignment="1">
      <alignment horizontal="center" vertical="center" wrapText="1"/>
    </xf>
    <xf numFmtId="4" fontId="0" fillId="2" borderId="3" xfId="0" applyNumberFormat="1" applyFill="1" applyBorder="1" applyAlignment="1">
      <alignment horizontal="center" vertical="center" wrapText="1"/>
    </xf>
    <xf numFmtId="44" fontId="0" fillId="2" borderId="3" xfId="0" applyNumberFormat="1" applyFill="1" applyBorder="1" applyAlignment="1">
      <alignment horizontal="center" vertical="center" wrapText="1"/>
    </xf>
    <xf numFmtId="44" fontId="2" fillId="2" borderId="3" xfId="0" applyNumberFormat="1" applyFont="1" applyFill="1" applyBorder="1" applyAlignment="1">
      <alignment horizontal="right" vertical="center" wrapText="1"/>
    </xf>
    <xf numFmtId="0" fontId="3" fillId="0" borderId="28" xfId="0" applyFont="1" applyBorder="1" applyAlignment="1">
      <alignment horizontal="center" vertical="center" wrapText="1"/>
    </xf>
    <xf numFmtId="0" fontId="0" fillId="0" borderId="10" xfId="0" applyBorder="1" applyAlignment="1">
      <alignment horizontal="center" vertical="center" wrapText="1"/>
    </xf>
    <xf numFmtId="2" fontId="0" fillId="0" borderId="5" xfId="0" applyNumberFormat="1" applyBorder="1" applyAlignment="1">
      <alignment horizontal="center" vertical="center" wrapText="1"/>
    </xf>
    <xf numFmtId="2" fontId="0" fillId="0" borderId="3" xfId="0" applyNumberFormat="1" applyBorder="1" applyAlignment="1">
      <alignment horizontal="center" vertical="center" wrapText="1"/>
    </xf>
    <xf numFmtId="2" fontId="0" fillId="0" borderId="11" xfId="0" applyNumberFormat="1" applyBorder="1" applyAlignment="1">
      <alignment horizontal="center" vertical="center" wrapText="1"/>
    </xf>
    <xf numFmtId="44" fontId="2" fillId="0" borderId="30" xfId="0" applyNumberFormat="1" applyFont="1" applyBorder="1" applyAlignment="1">
      <alignment vertical="center" wrapText="1"/>
    </xf>
    <xf numFmtId="0" fontId="3" fillId="0" borderId="31" xfId="0" applyFont="1" applyBorder="1" applyAlignment="1">
      <alignment vertical="top" wrapText="1"/>
    </xf>
    <xf numFmtId="0" fontId="0" fillId="0" borderId="2" xfId="0" applyBorder="1" applyAlignment="1">
      <alignment horizontal="center" vertical="center"/>
    </xf>
    <xf numFmtId="0" fontId="12" fillId="0" borderId="2" xfId="0" applyFont="1" applyBorder="1" applyAlignment="1">
      <alignment horizontal="center" vertical="center"/>
    </xf>
    <xf numFmtId="2" fontId="0" fillId="0" borderId="3" xfId="0" applyNumberFormat="1" applyBorder="1" applyAlignment="1">
      <alignment horizontal="center" vertical="top" wrapText="1"/>
    </xf>
    <xf numFmtId="2" fontId="0" fillId="0" borderId="38" xfId="0" applyNumberFormat="1" applyBorder="1" applyAlignment="1">
      <alignment horizontal="center" vertical="center" wrapText="1"/>
    </xf>
    <xf numFmtId="0" fontId="0" fillId="0" borderId="36" xfId="0" applyBorder="1" applyAlignment="1">
      <alignment horizontal="center" vertical="center" wrapText="1"/>
    </xf>
    <xf numFmtId="0" fontId="0" fillId="0" borderId="36" xfId="0" applyBorder="1" applyAlignment="1">
      <alignment horizontal="left" vertical="top" wrapText="1"/>
    </xf>
    <xf numFmtId="0" fontId="7" fillId="0" borderId="36" xfId="0" applyFont="1" applyBorder="1" applyAlignment="1">
      <alignment horizontal="center" vertical="center"/>
    </xf>
    <xf numFmtId="2" fontId="0" fillId="0" borderId="36" xfId="0" applyNumberFormat="1" applyBorder="1" applyAlignment="1">
      <alignment horizontal="center" vertical="top" wrapText="1"/>
    </xf>
    <xf numFmtId="2" fontId="0" fillId="0" borderId="36" xfId="0" applyNumberFormat="1" applyBorder="1" applyAlignment="1">
      <alignment horizontal="center" vertical="center" wrapText="1"/>
    </xf>
    <xf numFmtId="0" fontId="0" fillId="0" borderId="36" xfId="0" applyBorder="1" applyAlignment="1">
      <alignment horizontal="center" vertical="top" wrapText="1"/>
    </xf>
    <xf numFmtId="0" fontId="10" fillId="0" borderId="39"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26" xfId="0" applyFont="1" applyBorder="1" applyAlignment="1">
      <alignment horizontal="center" vertical="center" wrapText="1"/>
    </xf>
    <xf numFmtId="0" fontId="13" fillId="0" borderId="21"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35"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6" xfId="0" applyFont="1" applyBorder="1" applyAlignment="1">
      <alignment horizontal="left" vertical="top" wrapText="1"/>
    </xf>
    <xf numFmtId="0" fontId="13" fillId="0" borderId="1" xfId="0" applyFont="1" applyBorder="1" applyAlignment="1">
      <alignment horizontal="left" vertical="top" wrapText="1"/>
    </xf>
    <xf numFmtId="0" fontId="13" fillId="0" borderId="5" xfId="0" applyFont="1" applyBorder="1" applyAlignment="1">
      <alignment horizontal="left" vertical="top" wrapText="1"/>
    </xf>
    <xf numFmtId="0" fontId="13" fillId="0" borderId="2" xfId="0" applyFont="1" applyBorder="1" applyAlignment="1">
      <alignment horizontal="left" vertical="top" wrapText="1"/>
    </xf>
    <xf numFmtId="0" fontId="7" fillId="0" borderId="1" xfId="0" applyFont="1" applyBorder="1" applyAlignment="1">
      <alignment horizontal="center" vertical="center"/>
    </xf>
    <xf numFmtId="0" fontId="7" fillId="0" borderId="2" xfId="0" applyFont="1" applyBorder="1" applyAlignment="1">
      <alignment horizontal="center" vertical="center"/>
    </xf>
    <xf numFmtId="44" fontId="0" fillId="0" borderId="1" xfId="0" applyNumberFormat="1" applyBorder="1" applyAlignment="1">
      <alignment horizontal="center" vertical="center" wrapText="1"/>
    </xf>
    <xf numFmtId="44" fontId="0" fillId="0" borderId="2" xfId="0" applyNumberFormat="1" applyBorder="1" applyAlignment="1">
      <alignment horizontal="center" vertical="center" wrapText="1"/>
    </xf>
    <xf numFmtId="44" fontId="2" fillId="0" borderId="4" xfId="0" applyNumberFormat="1" applyFont="1" applyBorder="1" applyAlignment="1">
      <alignment horizontal="center" vertical="center" wrapText="1"/>
    </xf>
    <xf numFmtId="44" fontId="2" fillId="0" borderId="8" xfId="0" applyNumberFormat="1" applyFont="1" applyBorder="1" applyAlignment="1">
      <alignment horizontal="center" vertical="center" wrapText="1"/>
    </xf>
    <xf numFmtId="0" fontId="3" fillId="0" borderId="22" xfId="0" applyFont="1" applyBorder="1" applyAlignment="1">
      <alignment horizontal="center" vertical="center" wrapText="1"/>
    </xf>
    <xf numFmtId="0" fontId="3" fillId="0" borderId="25" xfId="0" applyFont="1" applyBorder="1" applyAlignment="1">
      <alignment horizontal="center" vertical="center" wrapText="1"/>
    </xf>
    <xf numFmtId="0" fontId="0" fillId="0" borderId="24" xfId="0" applyBorder="1" applyAlignment="1">
      <alignment horizontal="center" vertical="center"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left" vertical="top" wrapText="1"/>
    </xf>
    <xf numFmtId="0" fontId="3" fillId="0" borderId="9" xfId="0" applyFont="1" applyBorder="1" applyAlignment="1">
      <alignment horizontal="left" vertical="top" wrapText="1"/>
    </xf>
    <xf numFmtId="44" fontId="0" fillId="0" borderId="7" xfId="0" applyNumberFormat="1" applyBorder="1" applyAlignment="1">
      <alignment horizontal="center" vertical="center" wrapText="1"/>
    </xf>
    <xf numFmtId="44" fontId="2" fillId="0" borderId="7" xfId="0" applyNumberFormat="1" applyFont="1" applyBorder="1" applyAlignment="1">
      <alignment horizontal="center" vertical="center" wrapText="1"/>
    </xf>
    <xf numFmtId="0" fontId="3" fillId="0" borderId="27" xfId="0" applyFont="1" applyBorder="1" applyAlignment="1">
      <alignment horizontal="center" vertical="center" wrapText="1"/>
    </xf>
    <xf numFmtId="0" fontId="0" fillId="0" borderId="1" xfId="0" applyBorder="1" applyAlignment="1">
      <alignment horizontal="center" vertical="center" wrapText="1"/>
    </xf>
    <xf numFmtId="0" fontId="0" fillId="0" borderId="0" xfId="0" applyAlignment="1">
      <alignment horizontal="center" vertical="top" wrapText="1"/>
    </xf>
    <xf numFmtId="2" fontId="0" fillId="0" borderId="0" xfId="0" applyNumberFormat="1" applyAlignment="1">
      <alignment horizontal="center" vertical="top" wrapText="1"/>
    </xf>
    <xf numFmtId="44" fontId="2" fillId="0" borderId="1" xfId="0" applyNumberFormat="1" applyFont="1" applyBorder="1" applyAlignment="1">
      <alignment horizontal="center" vertical="center" wrapText="1"/>
    </xf>
    <xf numFmtId="0" fontId="0" fillId="0" borderId="4" xfId="0" applyBorder="1" applyAlignment="1">
      <alignment horizontal="center" vertical="center" wrapText="1"/>
    </xf>
    <xf numFmtId="0" fontId="0" fillId="0" borderId="1" xfId="0" applyBorder="1" applyAlignment="1">
      <alignment horizontal="left" vertical="top" wrapText="1"/>
    </xf>
    <xf numFmtId="0" fontId="0" fillId="0" borderId="3" xfId="0" applyBorder="1" applyAlignment="1">
      <alignment horizontal="left" vertical="top" wrapText="1"/>
    </xf>
    <xf numFmtId="0" fontId="3" fillId="0" borderId="26" xfId="0" applyFont="1" applyBorder="1" applyAlignment="1">
      <alignment horizontal="center" vertical="center" wrapText="1"/>
    </xf>
    <xf numFmtId="44" fontId="0" fillId="0" borderId="36" xfId="0" applyNumberFormat="1" applyBorder="1" applyAlignment="1">
      <alignment horizontal="center" vertical="center" wrapText="1"/>
    </xf>
    <xf numFmtId="44" fontId="2" fillId="0" borderId="36" xfId="0" applyNumberFormat="1" applyFont="1" applyBorder="1" applyAlignment="1">
      <alignment horizontal="center" vertical="center" wrapText="1"/>
    </xf>
    <xf numFmtId="44" fontId="0" fillId="0" borderId="4" xfId="0" applyNumberFormat="1" applyBorder="1" applyAlignment="1">
      <alignment horizontal="center" vertical="center" wrapText="1"/>
    </xf>
    <xf numFmtId="0" fontId="3" fillId="0" borderId="1" xfId="0" applyFont="1" applyBorder="1" applyAlignment="1">
      <alignment horizontal="left" vertical="top" wrapText="1"/>
    </xf>
    <xf numFmtId="0" fontId="3" fillId="0" borderId="1" xfId="0" applyFont="1" applyBorder="1" applyAlignment="1">
      <alignment horizontal="center" vertical="center" wrapText="1"/>
    </xf>
    <xf numFmtId="0" fontId="0" fillId="0" borderId="1" xfId="0" applyBorder="1" applyAlignment="1">
      <alignment horizontal="center" vertical="center"/>
    </xf>
    <xf numFmtId="0" fontId="0" fillId="0" borderId="36" xfId="0" applyBorder="1" applyAlignment="1">
      <alignment horizontal="center" vertical="center" wrapText="1"/>
    </xf>
    <xf numFmtId="0" fontId="0" fillId="0" borderId="3" xfId="0" applyBorder="1" applyAlignment="1">
      <alignment horizontal="center" vertical="center"/>
    </xf>
    <xf numFmtId="0" fontId="0" fillId="0" borderId="3" xfId="0" applyBorder="1" applyAlignment="1">
      <alignment horizontal="center" vertical="center" wrapText="1"/>
    </xf>
    <xf numFmtId="0" fontId="0" fillId="0" borderId="3" xfId="0" applyBorder="1" applyAlignment="1">
      <alignment vertical="top" wrapText="1"/>
    </xf>
    <xf numFmtId="0" fontId="0" fillId="0" borderId="1" xfId="0" applyBorder="1" applyAlignment="1">
      <alignment vertical="top" wrapText="1"/>
    </xf>
    <xf numFmtId="0" fontId="0" fillId="0" borderId="4" xfId="0" applyBorder="1" applyAlignment="1">
      <alignment horizontal="center" vertical="center"/>
    </xf>
    <xf numFmtId="0" fontId="0" fillId="0" borderId="2" xfId="0" applyBorder="1" applyAlignment="1">
      <alignment horizontal="center" vertical="center" wrapText="1"/>
    </xf>
    <xf numFmtId="0" fontId="0" fillId="0" borderId="37" xfId="0" applyBorder="1" applyAlignment="1">
      <alignment horizontal="center" vertical="center" wrapText="1"/>
    </xf>
    <xf numFmtId="0" fontId="0" fillId="0" borderId="2" xfId="0" applyBorder="1" applyAlignment="1">
      <alignment horizontal="left" vertical="top" wrapText="1"/>
    </xf>
    <xf numFmtId="44" fontId="0" fillId="0" borderId="3" xfId="0" applyNumberFormat="1" applyBorder="1" applyAlignment="1">
      <alignment vertical="center" wrapText="1"/>
    </xf>
    <xf numFmtId="44" fontId="0" fillId="0" borderId="1" xfId="0" applyNumberFormat="1" applyBorder="1" applyAlignment="1">
      <alignment vertical="center" wrapText="1"/>
    </xf>
    <xf numFmtId="44" fontId="2" fillId="0" borderId="3" xfId="0" applyNumberFormat="1" applyFont="1" applyBorder="1" applyAlignment="1">
      <alignment vertical="center" wrapText="1"/>
    </xf>
    <xf numFmtId="44" fontId="2" fillId="0" borderId="1" xfId="0" applyNumberFormat="1" applyFont="1" applyBorder="1" applyAlignment="1">
      <alignment vertical="center" wrapText="1"/>
    </xf>
    <xf numFmtId="0" fontId="0" fillId="0" borderId="21" xfId="0" applyBorder="1" applyAlignment="1">
      <alignment horizontal="center" vertical="center" wrapText="1"/>
    </xf>
    <xf numFmtId="0" fontId="0" fillId="0" borderId="23" xfId="0" applyBorder="1" applyAlignment="1">
      <alignment horizontal="center" vertical="center" wrapText="1"/>
    </xf>
    <xf numFmtId="0" fontId="11" fillId="0" borderId="1" xfId="0" applyFont="1" applyBorder="1" applyAlignment="1">
      <alignment horizontal="center" vertical="center"/>
    </xf>
    <xf numFmtId="0" fontId="13" fillId="0" borderId="36" xfId="0" applyFont="1" applyBorder="1" applyAlignment="1">
      <alignment horizontal="center" vertical="center"/>
    </xf>
    <xf numFmtId="0" fontId="7" fillId="0" borderId="36" xfId="0" applyFont="1" applyBorder="1" applyAlignment="1">
      <alignment horizontal="center" vertical="center"/>
    </xf>
    <xf numFmtId="0" fontId="0" fillId="0" borderId="11" xfId="0" applyBorder="1" applyAlignment="1">
      <alignment horizontal="center" vertical="center"/>
    </xf>
    <xf numFmtId="0" fontId="0" fillId="0" borderId="36" xfId="0" applyBorder="1" applyAlignment="1">
      <alignment horizontal="left" vertical="top" wrapText="1"/>
    </xf>
    <xf numFmtId="0" fontId="15" fillId="0" borderId="29" xfId="0" applyFont="1" applyBorder="1" applyAlignment="1">
      <alignment horizontal="right" vertical="center" wrapText="1"/>
    </xf>
    <xf numFmtId="0" fontId="15" fillId="0" borderId="30" xfId="0" applyFont="1" applyBorder="1" applyAlignment="1">
      <alignment horizontal="right" vertical="center" wrapText="1"/>
    </xf>
    <xf numFmtId="0" fontId="0" fillId="0" borderId="20" xfId="0" applyBorder="1" applyAlignment="1">
      <alignment horizontal="center" vertical="center" wrapText="1"/>
    </xf>
    <xf numFmtId="0" fontId="13" fillId="0" borderId="4"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4" xfId="0" applyFont="1" applyBorder="1" applyAlignment="1">
      <alignment horizontal="left" vertical="top" wrapText="1"/>
    </xf>
    <xf numFmtId="0" fontId="7" fillId="0" borderId="3" xfId="0" applyFont="1" applyBorder="1" applyAlignment="1">
      <alignment horizontal="center" vertical="center"/>
    </xf>
    <xf numFmtId="0" fontId="2" fillId="4" borderId="12"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2" fillId="4" borderId="13" xfId="0" applyFont="1" applyFill="1" applyBorder="1" applyAlignment="1">
      <alignment horizontal="center" vertical="center" wrapText="1"/>
    </xf>
    <xf numFmtId="0" fontId="2" fillId="4" borderId="14" xfId="0" applyFont="1" applyFill="1" applyBorder="1" applyAlignment="1">
      <alignment horizontal="center" vertical="center" wrapText="1"/>
    </xf>
    <xf numFmtId="4" fontId="2" fillId="4" borderId="15" xfId="0" applyNumberFormat="1" applyFont="1" applyFill="1" applyBorder="1" applyAlignment="1">
      <alignment horizontal="center" vertical="center" wrapText="1"/>
    </xf>
    <xf numFmtId="4" fontId="2" fillId="4" borderId="16" xfId="0" applyNumberFormat="1" applyFont="1" applyFill="1" applyBorder="1" applyAlignment="1">
      <alignment horizontal="center" vertical="center" wrapText="1"/>
    </xf>
    <xf numFmtId="4" fontId="2" fillId="4" borderId="17" xfId="0" applyNumberFormat="1" applyFont="1" applyFill="1" applyBorder="1" applyAlignment="1">
      <alignment horizontal="center" vertical="center" wrapText="1"/>
    </xf>
    <xf numFmtId="4" fontId="2" fillId="4" borderId="18" xfId="0" applyNumberFormat="1"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4" fillId="4" borderId="30"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0" fillId="4" borderId="33" xfId="0" applyFill="1" applyBorder="1" applyAlignment="1">
      <alignment horizontal="center" vertical="center"/>
    </xf>
    <xf numFmtId="4" fontId="0" fillId="4" borderId="33" xfId="0" applyNumberFormat="1" applyFill="1" applyBorder="1" applyAlignment="1">
      <alignment horizontal="center" vertical="center"/>
    </xf>
    <xf numFmtId="4" fontId="2" fillId="4" borderId="33" xfId="0" applyNumberFormat="1" applyFont="1" applyFill="1" applyBorder="1" applyAlignment="1">
      <alignment horizontal="center" vertical="center" wrapText="1"/>
    </xf>
    <xf numFmtId="0" fontId="2" fillId="4" borderId="34"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colors>
    <mruColors>
      <color rgb="FF0594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R306"/>
  <sheetViews>
    <sheetView tabSelected="1" zoomScale="104" zoomScaleNormal="130" workbookViewId="0">
      <selection activeCell="C3" sqref="C3"/>
    </sheetView>
  </sheetViews>
  <sheetFormatPr defaultColWidth="9.08984375" defaultRowHeight="13.5" customHeight="1"/>
  <cols>
    <col min="1" max="1" width="8" style="4" customWidth="1"/>
    <col min="2" max="2" width="15.453125" style="3" customWidth="1"/>
    <col min="3" max="3" width="28.90625" style="3" customWidth="1"/>
    <col min="4" max="4" width="30.453125" style="4" customWidth="1"/>
    <col min="5" max="5" width="31.90625" style="4" customWidth="1"/>
    <col min="6" max="6" width="5" style="5" customWidth="1"/>
    <col min="7" max="7" width="5.54296875" style="5" customWidth="1"/>
    <col min="8" max="9" width="6.7265625" style="5" customWidth="1"/>
    <col min="10" max="10" width="6.7265625" style="6" customWidth="1"/>
    <col min="11" max="11" width="7.6328125" style="6" customWidth="1"/>
    <col min="12" max="12" width="8.7265625" style="6" customWidth="1"/>
    <col min="13" max="13" width="9.453125" style="7" customWidth="1"/>
    <col min="14" max="14" width="12.6328125" style="7" customWidth="1"/>
    <col min="15" max="15" width="17.6328125" style="4" customWidth="1"/>
    <col min="16" max="18" width="9.08984375" style="4"/>
    <col min="19" max="19" width="11.26953125" style="4" customWidth="1"/>
    <col min="20" max="20" width="9.08984375" style="4"/>
    <col min="21" max="21" width="13" style="4" customWidth="1"/>
    <col min="22" max="25" width="9.08984375" style="4"/>
    <col min="26" max="26" width="10.54296875" style="4" bestFit="1" customWidth="1"/>
    <col min="27" max="31" width="9.08984375" style="4"/>
    <col min="32" max="32" width="11.7265625" style="4" bestFit="1" customWidth="1"/>
    <col min="33" max="40" width="9.08984375" style="4"/>
    <col min="41" max="41" width="15.90625" style="4" customWidth="1"/>
    <col min="42" max="16384" width="9.08984375" style="4"/>
  </cols>
  <sheetData>
    <row r="1" spans="1:43" s="1" customFormat="1" ht="19" customHeight="1">
      <c r="A1" s="183" t="s">
        <v>0</v>
      </c>
      <c r="B1" s="184" t="s">
        <v>1</v>
      </c>
      <c r="C1" s="184" t="s">
        <v>2</v>
      </c>
      <c r="D1" s="185" t="s">
        <v>3</v>
      </c>
      <c r="E1" s="185"/>
      <c r="F1" s="186" t="s">
        <v>4</v>
      </c>
      <c r="G1" s="187" t="s">
        <v>5</v>
      </c>
      <c r="H1" s="188"/>
      <c r="I1" s="188"/>
      <c r="J1" s="188"/>
      <c r="K1" s="189"/>
      <c r="L1" s="190" t="s">
        <v>6</v>
      </c>
      <c r="M1" s="190" t="s">
        <v>7</v>
      </c>
      <c r="N1" s="190" t="s">
        <v>8</v>
      </c>
      <c r="O1" s="191" t="s">
        <v>9</v>
      </c>
    </row>
    <row r="2" spans="1:43" s="2" customFormat="1" ht="19" customHeight="1">
      <c r="A2" s="192"/>
      <c r="B2" s="193"/>
      <c r="C2" s="193"/>
      <c r="D2" s="194"/>
      <c r="E2" s="194"/>
      <c r="F2" s="195"/>
      <c r="G2" s="196" t="s">
        <v>10</v>
      </c>
      <c r="H2" s="196" t="s">
        <v>11</v>
      </c>
      <c r="I2" s="196" t="s">
        <v>12</v>
      </c>
      <c r="J2" s="197" t="s">
        <v>13</v>
      </c>
      <c r="K2" s="197" t="s">
        <v>14</v>
      </c>
      <c r="L2" s="198"/>
      <c r="M2" s="198"/>
      <c r="N2" s="198"/>
      <c r="O2" s="199"/>
    </row>
    <row r="3" spans="1:43" s="2" customFormat="1" ht="165" customHeight="1">
      <c r="A3" s="84" t="s">
        <v>15</v>
      </c>
      <c r="B3" s="89" t="s">
        <v>16</v>
      </c>
      <c r="C3" s="61" t="s">
        <v>17</v>
      </c>
      <c r="D3" s="148" t="s">
        <v>18</v>
      </c>
      <c r="E3" s="148"/>
      <c r="F3" s="90" t="s">
        <v>19</v>
      </c>
      <c r="G3" s="91"/>
      <c r="H3" s="92">
        <v>21.9</v>
      </c>
      <c r="I3" s="91">
        <v>5.75</v>
      </c>
      <c r="J3" s="93">
        <v>1.47</v>
      </c>
      <c r="K3" s="93"/>
      <c r="L3" s="93">
        <f>H3*I3*J3</f>
        <v>185.10974999999999</v>
      </c>
      <c r="M3" s="94">
        <v>18.059999999999999</v>
      </c>
      <c r="N3" s="95">
        <f>M3*L3</f>
        <v>3343.0820849999996</v>
      </c>
      <c r="O3" s="96" t="s">
        <v>20</v>
      </c>
    </row>
    <row r="4" spans="1:43" ht="92.25" customHeight="1">
      <c r="A4" s="81" t="s">
        <v>21</v>
      </c>
      <c r="B4" s="14" t="s">
        <v>22</v>
      </c>
      <c r="C4" s="14" t="s">
        <v>23</v>
      </c>
      <c r="D4" s="153" t="s">
        <v>24</v>
      </c>
      <c r="E4" s="153"/>
      <c r="F4" s="58" t="s">
        <v>19</v>
      </c>
      <c r="G4" s="17"/>
      <c r="H4" s="15">
        <v>19.899999999999999</v>
      </c>
      <c r="I4" s="9">
        <v>3.75</v>
      </c>
      <c r="J4" s="24">
        <v>0.2</v>
      </c>
      <c r="K4" s="24"/>
      <c r="L4" s="24">
        <f>H4*I4*J4</f>
        <v>14.925000000000001</v>
      </c>
      <c r="M4" s="19">
        <v>2.96</v>
      </c>
      <c r="N4" s="20">
        <f>M4*L4</f>
        <v>44.178000000000004</v>
      </c>
      <c r="O4" s="82" t="s">
        <v>20</v>
      </c>
    </row>
    <row r="5" spans="1:43" ht="123.5" customHeight="1">
      <c r="A5" s="81" t="s">
        <v>25</v>
      </c>
      <c r="B5" s="14" t="s">
        <v>26</v>
      </c>
      <c r="C5" s="14" t="s">
        <v>27</v>
      </c>
      <c r="D5" s="153" t="s">
        <v>28</v>
      </c>
      <c r="E5" s="153"/>
      <c r="F5" s="58" t="s">
        <v>19</v>
      </c>
      <c r="G5" s="17"/>
      <c r="H5" s="15">
        <v>19.899999999999999</v>
      </c>
      <c r="I5" s="15">
        <v>3.75</v>
      </c>
      <c r="J5" s="15">
        <v>0.1</v>
      </c>
      <c r="K5" s="15"/>
      <c r="L5" s="15">
        <f>H5*I5*J5</f>
        <v>7.4625000000000004</v>
      </c>
      <c r="M5" s="19">
        <v>137.21</v>
      </c>
      <c r="N5" s="20">
        <f>M5*L5</f>
        <v>1023.9296250000001</v>
      </c>
      <c r="O5" s="82" t="s">
        <v>29</v>
      </c>
    </row>
    <row r="6" spans="1:43" ht="114" customHeight="1">
      <c r="A6" s="81" t="s">
        <v>30</v>
      </c>
      <c r="B6" s="11" t="s">
        <v>31</v>
      </c>
      <c r="C6" s="154" t="s">
        <v>32</v>
      </c>
      <c r="D6" s="147" t="s">
        <v>33</v>
      </c>
      <c r="E6" s="147"/>
      <c r="F6" s="46" t="s">
        <v>34</v>
      </c>
      <c r="G6" s="17"/>
      <c r="H6" s="15">
        <v>19.899999999999999</v>
      </c>
      <c r="I6" s="15">
        <v>3.75</v>
      </c>
      <c r="J6" s="15"/>
      <c r="K6" s="15"/>
      <c r="L6" s="15">
        <f>I6*H6</f>
        <v>74.625</v>
      </c>
      <c r="M6" s="19">
        <v>20.02</v>
      </c>
      <c r="N6" s="22">
        <f>M6*L6</f>
        <v>1493.9925000000001</v>
      </c>
      <c r="O6" s="82" t="s">
        <v>20</v>
      </c>
    </row>
    <row r="7" spans="1:43" ht="53.25" customHeight="1">
      <c r="A7" s="178" t="s">
        <v>35</v>
      </c>
      <c r="B7" s="155" t="s">
        <v>36</v>
      </c>
      <c r="C7" s="154"/>
      <c r="D7" s="147" t="s">
        <v>37</v>
      </c>
      <c r="E7" s="147"/>
      <c r="F7" s="126" t="s">
        <v>34</v>
      </c>
      <c r="G7" s="17"/>
      <c r="H7" s="15"/>
      <c r="I7" s="15">
        <v>3.75</v>
      </c>
      <c r="J7" s="15">
        <v>0.4</v>
      </c>
      <c r="K7" s="15"/>
      <c r="L7" s="15">
        <f>J7*I7</f>
        <v>1.5</v>
      </c>
      <c r="M7" s="128">
        <v>25.66</v>
      </c>
      <c r="N7" s="145">
        <f>L7*M7+L8*M7</f>
        <v>86.602499999999992</v>
      </c>
      <c r="O7" s="132" t="s">
        <v>20</v>
      </c>
    </row>
    <row r="8" spans="1:43" ht="53.25" customHeight="1">
      <c r="A8" s="170"/>
      <c r="B8" s="155"/>
      <c r="C8" s="154"/>
      <c r="D8" s="147"/>
      <c r="E8" s="147"/>
      <c r="F8" s="126"/>
      <c r="G8" s="17"/>
      <c r="H8" s="15"/>
      <c r="I8" s="15">
        <v>3.75</v>
      </c>
      <c r="J8" s="15">
        <v>0.5</v>
      </c>
      <c r="K8" s="15"/>
      <c r="L8" s="15">
        <f>J8*I8</f>
        <v>1.875</v>
      </c>
      <c r="M8" s="128"/>
      <c r="N8" s="145"/>
      <c r="O8" s="132"/>
    </row>
    <row r="9" spans="1:43" ht="174.5" customHeight="1">
      <c r="A9" s="81" t="s">
        <v>38</v>
      </c>
      <c r="B9" s="14" t="s">
        <v>39</v>
      </c>
      <c r="C9" s="14" t="s">
        <v>40</v>
      </c>
      <c r="D9" s="147" t="s">
        <v>41</v>
      </c>
      <c r="E9" s="147"/>
      <c r="F9" s="46" t="s">
        <v>42</v>
      </c>
      <c r="G9" s="9">
        <v>52</v>
      </c>
      <c r="H9" s="15">
        <v>15</v>
      </c>
      <c r="I9" s="15"/>
      <c r="J9" s="15"/>
      <c r="K9" s="15"/>
      <c r="L9" s="15">
        <f>H9*G9</f>
        <v>780</v>
      </c>
      <c r="M9" s="21">
        <v>75.150000000000006</v>
      </c>
      <c r="N9" s="20">
        <f>M9*L9</f>
        <v>58617.000000000007</v>
      </c>
      <c r="O9" s="82" t="s">
        <v>29</v>
      </c>
    </row>
    <row r="10" spans="1:43" ht="87" customHeight="1">
      <c r="A10" s="81" t="s">
        <v>43</v>
      </c>
      <c r="B10" s="9" t="s">
        <v>44</v>
      </c>
      <c r="C10" s="9" t="s">
        <v>45</v>
      </c>
      <c r="D10" s="147" t="s">
        <v>46</v>
      </c>
      <c r="E10" s="147"/>
      <c r="F10" s="9" t="s">
        <v>42</v>
      </c>
      <c r="G10" s="9">
        <v>52</v>
      </c>
      <c r="H10" s="15">
        <v>15</v>
      </c>
      <c r="I10" s="15"/>
      <c r="J10" s="15"/>
      <c r="K10" s="15"/>
      <c r="L10" s="15">
        <f>H10*G10</f>
        <v>780</v>
      </c>
      <c r="M10" s="21">
        <v>27.41</v>
      </c>
      <c r="N10" s="20">
        <f>M10*L10</f>
        <v>21379.8</v>
      </c>
      <c r="O10" s="82" t="s">
        <v>20</v>
      </c>
      <c r="P10" s="8"/>
      <c r="Q10" s="8"/>
      <c r="R10" s="8"/>
      <c r="S10" s="8"/>
      <c r="T10" s="8"/>
      <c r="U10" s="8"/>
      <c r="V10" s="8"/>
    </row>
    <row r="11" spans="1:43" ht="90" customHeight="1">
      <c r="A11" s="85" t="s">
        <v>47</v>
      </c>
      <c r="B11" s="47" t="s">
        <v>48</v>
      </c>
      <c r="C11" s="45" t="s">
        <v>49</v>
      </c>
      <c r="D11" s="123" t="s">
        <v>50</v>
      </c>
      <c r="E11" s="123"/>
      <c r="F11" s="45" t="s">
        <v>51</v>
      </c>
      <c r="G11" s="45">
        <v>52</v>
      </c>
      <c r="H11" s="15">
        <v>15</v>
      </c>
      <c r="I11" s="15"/>
      <c r="J11" s="15">
        <v>28.67</v>
      </c>
      <c r="K11" s="15"/>
      <c r="L11" s="15">
        <f>J11*H11*G11</f>
        <v>22362.600000000002</v>
      </c>
      <c r="M11" s="21">
        <v>1.63</v>
      </c>
      <c r="N11" s="20">
        <f>M11*L11</f>
        <v>36451.038</v>
      </c>
      <c r="O11" s="82" t="s">
        <v>20</v>
      </c>
      <c r="P11" s="8"/>
      <c r="Q11" s="8"/>
      <c r="R11" s="8"/>
      <c r="S11" s="8"/>
      <c r="T11" s="8"/>
      <c r="U11" s="8"/>
      <c r="V11" s="8"/>
      <c r="AJ11" s="8" t="s">
        <v>52</v>
      </c>
      <c r="AK11" s="8" t="s">
        <v>53</v>
      </c>
      <c r="AL11" s="8" t="s">
        <v>54</v>
      </c>
      <c r="AM11" s="8" t="s">
        <v>52</v>
      </c>
      <c r="AN11" s="8" t="s">
        <v>55</v>
      </c>
      <c r="AO11" s="8" t="s">
        <v>56</v>
      </c>
      <c r="AP11" s="8" t="s">
        <v>57</v>
      </c>
      <c r="AQ11" s="4" t="s">
        <v>58</v>
      </c>
    </row>
    <row r="12" spans="1:43" ht="110.5" customHeight="1">
      <c r="A12" s="85" t="s">
        <v>59</v>
      </c>
      <c r="B12" s="11" t="s">
        <v>60</v>
      </c>
      <c r="C12" s="9" t="s">
        <v>61</v>
      </c>
      <c r="D12" s="164" t="s">
        <v>62</v>
      </c>
      <c r="E12" s="164"/>
      <c r="F12" s="45" t="s">
        <v>63</v>
      </c>
      <c r="G12" s="45">
        <v>3</v>
      </c>
      <c r="H12" s="15"/>
      <c r="I12" s="15"/>
      <c r="J12" s="15"/>
      <c r="K12" s="15"/>
      <c r="L12" s="15"/>
      <c r="M12" s="21">
        <v>72.459999999999994</v>
      </c>
      <c r="N12" s="20">
        <f>M12*G12</f>
        <v>217.38</v>
      </c>
      <c r="O12" s="82" t="s">
        <v>20</v>
      </c>
      <c r="P12" s="8"/>
      <c r="Q12" s="8"/>
      <c r="R12" s="8"/>
      <c r="S12" s="8"/>
      <c r="T12" s="8"/>
      <c r="U12" s="8"/>
      <c r="V12" s="8"/>
      <c r="AJ12" s="8"/>
      <c r="AK12" s="8"/>
      <c r="AL12" s="8"/>
      <c r="AM12" s="8"/>
      <c r="AN12" s="8"/>
      <c r="AO12" s="8"/>
      <c r="AP12" s="8"/>
    </row>
    <row r="13" spans="1:43" ht="22.5" customHeight="1">
      <c r="A13" s="116" t="s">
        <v>64</v>
      </c>
      <c r="B13" s="120" t="s">
        <v>65</v>
      </c>
      <c r="C13" s="179" t="s">
        <v>66</v>
      </c>
      <c r="D13" s="123" t="s">
        <v>67</v>
      </c>
      <c r="E13" s="147" t="s">
        <v>68</v>
      </c>
      <c r="F13" s="26" t="s">
        <v>69</v>
      </c>
      <c r="G13" s="9">
        <v>532</v>
      </c>
      <c r="H13" s="9" cm="1">
        <f t="array" ref="H13:H49">AL13:AL49*AJ13:AJ49</f>
        <v>40.5</v>
      </c>
      <c r="I13" s="9"/>
      <c r="J13" s="24"/>
      <c r="K13" s="24" cm="1">
        <f t="array" ref="K13:K49">AK13:AK49*AM13:AM49</f>
        <v>0.14000000000000001</v>
      </c>
      <c r="L13" s="59" cm="1">
        <f t="array" ref="L13:L49">(AP13:AP49)*AQ13</f>
        <v>2603.6479731624604</v>
      </c>
      <c r="M13" s="128">
        <v>2.12</v>
      </c>
      <c r="N13" s="145" cm="1">
        <f t="array" ref="N13">SUM((L13:L51)*M13)</f>
        <v>34772.994879804159</v>
      </c>
      <c r="O13" s="132" t="s">
        <v>29</v>
      </c>
      <c r="P13" s="8"/>
      <c r="Q13" s="27"/>
      <c r="R13" s="8"/>
      <c r="S13" s="8"/>
      <c r="T13" s="8"/>
      <c r="U13" s="43"/>
      <c r="V13" s="8"/>
      <c r="W13" s="8"/>
      <c r="X13" s="8"/>
      <c r="AJ13" s="8">
        <v>0.1</v>
      </c>
      <c r="AK13" s="27">
        <v>14</v>
      </c>
      <c r="AL13" s="8">
        <v>405</v>
      </c>
      <c r="AM13" s="8">
        <v>0.01</v>
      </c>
      <c r="AN13" s="8" cm="1">
        <f t="array" ref="AN13:AN49">(AO13:AO49)*(H13:H49)</f>
        <v>0.62344906210489459</v>
      </c>
      <c r="AO13" s="43" cm="1">
        <f t="array" ref="AO13:AO49">PI()*(K13:K49)*(K13:K49)/4</f>
        <v>1.539380400258999E-2</v>
      </c>
      <c r="AP13" s="8" cm="1">
        <f t="array" ref="AP13:AP49">(AN13:AN49)*(G13:G49)</f>
        <v>331.6749010398039</v>
      </c>
      <c r="AQ13" s="8">
        <v>7.85</v>
      </c>
    </row>
    <row r="14" spans="1:43" ht="22.5" customHeight="1">
      <c r="A14" s="116"/>
      <c r="B14" s="120"/>
      <c r="C14" s="179"/>
      <c r="D14" s="123"/>
      <c r="E14" s="147"/>
      <c r="F14" s="26" t="s">
        <v>69</v>
      </c>
      <c r="G14" s="9">
        <v>266</v>
      </c>
      <c r="H14" s="9">
        <v>20</v>
      </c>
      <c r="I14" s="9"/>
      <c r="J14" s="24"/>
      <c r="K14" s="24">
        <v>0.14000000000000001</v>
      </c>
      <c r="L14" s="59">
        <v>642.87604275616309</v>
      </c>
      <c r="M14" s="128"/>
      <c r="N14" s="145"/>
      <c r="O14" s="132"/>
      <c r="P14" s="8"/>
      <c r="Q14" s="27"/>
      <c r="R14" s="8"/>
      <c r="S14" s="8"/>
      <c r="T14" s="8"/>
      <c r="U14" s="43"/>
      <c r="V14" s="8"/>
      <c r="AJ14" s="8">
        <v>0.1</v>
      </c>
      <c r="AK14" s="27">
        <v>14</v>
      </c>
      <c r="AL14" s="8">
        <v>200</v>
      </c>
      <c r="AM14" s="8">
        <v>0.01</v>
      </c>
      <c r="AN14" s="8">
        <v>0.30787608005179978</v>
      </c>
      <c r="AO14" s="43">
        <v>1.539380400258999E-2</v>
      </c>
      <c r="AP14" s="8">
        <v>81.895037293778742</v>
      </c>
    </row>
    <row r="15" spans="1:43" ht="22.5" customHeight="1">
      <c r="A15" s="116"/>
      <c r="B15" s="120"/>
      <c r="C15" s="179"/>
      <c r="D15" s="123"/>
      <c r="E15" s="147"/>
      <c r="F15" s="26" t="s">
        <v>69</v>
      </c>
      <c r="G15" s="9">
        <v>266</v>
      </c>
      <c r="H15" s="9">
        <v>28</v>
      </c>
      <c r="I15" s="9"/>
      <c r="J15" s="24"/>
      <c r="K15" s="24">
        <v>0.14000000000000001</v>
      </c>
      <c r="L15" s="59">
        <v>900.0264598586283</v>
      </c>
      <c r="M15" s="128"/>
      <c r="N15" s="145"/>
      <c r="O15" s="132"/>
      <c r="P15" s="8"/>
      <c r="Q15" s="27"/>
      <c r="R15" s="8"/>
      <c r="S15" s="8"/>
      <c r="T15" s="8"/>
      <c r="U15" s="43"/>
      <c r="V15" s="8"/>
      <c r="AJ15" s="8">
        <v>0.1</v>
      </c>
      <c r="AK15" s="27">
        <v>14</v>
      </c>
      <c r="AL15" s="8">
        <v>280</v>
      </c>
      <c r="AM15" s="8">
        <v>0.01</v>
      </c>
      <c r="AN15" s="8">
        <v>0.43102651207251969</v>
      </c>
      <c r="AO15" s="43">
        <v>1.539380400258999E-2</v>
      </c>
      <c r="AP15" s="8">
        <v>114.65305221129023</v>
      </c>
    </row>
    <row r="16" spans="1:43" ht="31.5" customHeight="1">
      <c r="A16" s="116"/>
      <c r="B16" s="120"/>
      <c r="C16" s="179"/>
      <c r="D16" s="123"/>
      <c r="E16" s="147" t="s">
        <v>70</v>
      </c>
      <c r="F16" s="26" t="s">
        <v>69</v>
      </c>
      <c r="G16" s="9">
        <v>266</v>
      </c>
      <c r="H16" s="9">
        <v>39.5</v>
      </c>
      <c r="I16" s="9"/>
      <c r="J16" s="24"/>
      <c r="K16" s="24">
        <v>0.16</v>
      </c>
      <c r="L16" s="59">
        <v>1658.3577919261022</v>
      </c>
      <c r="M16" s="128"/>
      <c r="N16" s="145"/>
      <c r="O16" s="132"/>
      <c r="P16" s="8"/>
      <c r="Q16" s="27"/>
      <c r="R16" s="8"/>
      <c r="S16" s="8"/>
      <c r="T16" s="8"/>
      <c r="U16" s="43"/>
      <c r="V16" s="8"/>
      <c r="AJ16" s="8">
        <v>0.1</v>
      </c>
      <c r="AK16" s="27">
        <v>16</v>
      </c>
      <c r="AL16" s="8">
        <v>395</v>
      </c>
      <c r="AM16" s="8">
        <v>0.01</v>
      </c>
      <c r="AN16" s="8">
        <v>0.79419462282749986</v>
      </c>
      <c r="AO16" s="43">
        <v>2.0106192982974679E-2</v>
      </c>
      <c r="AP16" s="8">
        <v>211.25576967211495</v>
      </c>
    </row>
    <row r="17" spans="1:42" ht="31.5" customHeight="1">
      <c r="A17" s="116"/>
      <c r="B17" s="120"/>
      <c r="C17" s="179"/>
      <c r="D17" s="123"/>
      <c r="E17" s="147"/>
      <c r="F17" s="26" t="s">
        <v>69</v>
      </c>
      <c r="G17" s="9">
        <v>266</v>
      </c>
      <c r="H17" s="9">
        <v>22</v>
      </c>
      <c r="I17" s="9"/>
      <c r="J17" s="24"/>
      <c r="K17" s="24">
        <v>0.14000000000000001</v>
      </c>
      <c r="L17" s="59">
        <v>707.16364703177942</v>
      </c>
      <c r="M17" s="128"/>
      <c r="N17" s="145"/>
      <c r="O17" s="132"/>
      <c r="P17" s="8"/>
      <c r="Q17" s="27"/>
      <c r="R17" s="8"/>
      <c r="S17" s="8"/>
      <c r="T17" s="8"/>
      <c r="U17" s="43"/>
      <c r="V17" s="8"/>
      <c r="AJ17" s="8">
        <v>0.1</v>
      </c>
      <c r="AK17" s="27">
        <v>14</v>
      </c>
      <c r="AL17" s="8">
        <v>220</v>
      </c>
      <c r="AM17" s="8">
        <v>0.01</v>
      </c>
      <c r="AN17" s="8">
        <v>0.33866368805697977</v>
      </c>
      <c r="AO17" s="43">
        <v>1.539380400258999E-2</v>
      </c>
      <c r="AP17" s="8">
        <v>90.084541023156618</v>
      </c>
    </row>
    <row r="18" spans="1:42" ht="13.5" customHeight="1">
      <c r="A18" s="116"/>
      <c r="B18" s="120"/>
      <c r="C18" s="179"/>
      <c r="D18" s="123"/>
      <c r="E18" s="147" t="s">
        <v>71</v>
      </c>
      <c r="F18" s="26" t="s">
        <v>69</v>
      </c>
      <c r="G18" s="9">
        <v>5</v>
      </c>
      <c r="H18" s="9">
        <v>39.5</v>
      </c>
      <c r="I18" s="9"/>
      <c r="J18" s="24"/>
      <c r="K18" s="24">
        <v>0.12</v>
      </c>
      <c r="L18" s="59">
        <v>17.534328157113393</v>
      </c>
      <c r="M18" s="128"/>
      <c r="N18" s="145"/>
      <c r="O18" s="132"/>
      <c r="P18" s="8"/>
      <c r="Q18" s="27"/>
      <c r="R18" s="8"/>
      <c r="S18" s="8"/>
      <c r="T18" s="8"/>
      <c r="U18" s="43"/>
      <c r="V18" s="8"/>
      <c r="AJ18" s="8">
        <v>0.1</v>
      </c>
      <c r="AK18" s="27">
        <v>12</v>
      </c>
      <c r="AL18" s="8">
        <v>395</v>
      </c>
      <c r="AM18" s="8">
        <v>0.01</v>
      </c>
      <c r="AN18" s="8">
        <v>0.44673447534046856</v>
      </c>
      <c r="AO18" s="43">
        <v>1.1309733552923255E-2</v>
      </c>
      <c r="AP18" s="8">
        <v>2.233672376702343</v>
      </c>
    </row>
    <row r="19" spans="1:42" ht="13.5" customHeight="1">
      <c r="A19" s="116"/>
      <c r="B19" s="120"/>
      <c r="C19" s="179"/>
      <c r="D19" s="123"/>
      <c r="E19" s="147"/>
      <c r="F19" s="26" t="s">
        <v>69</v>
      </c>
      <c r="G19" s="9">
        <v>5</v>
      </c>
      <c r="H19" s="9">
        <v>39.5</v>
      </c>
      <c r="I19" s="9"/>
      <c r="J19" s="24"/>
      <c r="K19" s="24">
        <v>0.14000000000000001</v>
      </c>
      <c r="L19" s="59">
        <v>23.866168880515453</v>
      </c>
      <c r="M19" s="128"/>
      <c r="N19" s="145"/>
      <c r="O19" s="132"/>
      <c r="P19" s="8"/>
      <c r="Q19" s="27"/>
      <c r="R19" s="8"/>
      <c r="S19" s="8"/>
      <c r="T19" s="8"/>
      <c r="U19" s="43"/>
      <c r="V19" s="8"/>
      <c r="AJ19" s="8">
        <v>0.1</v>
      </c>
      <c r="AK19" s="27">
        <v>14</v>
      </c>
      <c r="AL19" s="8">
        <v>395</v>
      </c>
      <c r="AM19" s="8">
        <v>0.01</v>
      </c>
      <c r="AN19" s="8">
        <v>0.60805525810230454</v>
      </c>
      <c r="AO19" s="43">
        <v>1.539380400258999E-2</v>
      </c>
      <c r="AP19" s="8">
        <v>3.0402762905115228</v>
      </c>
    </row>
    <row r="20" spans="1:42" ht="13.5" customHeight="1">
      <c r="A20" s="116"/>
      <c r="B20" s="120"/>
      <c r="C20" s="179"/>
      <c r="D20" s="123"/>
      <c r="E20" s="147"/>
      <c r="F20" s="26" t="s">
        <v>69</v>
      </c>
      <c r="G20" s="9">
        <v>24</v>
      </c>
      <c r="H20" s="9">
        <v>17.600000000000001</v>
      </c>
      <c r="I20" s="9"/>
      <c r="J20" s="24"/>
      <c r="K20" s="24">
        <v>0.08</v>
      </c>
      <c r="L20" s="59">
        <v>16.667229735166689</v>
      </c>
      <c r="M20" s="128"/>
      <c r="N20" s="145"/>
      <c r="O20" s="132"/>
      <c r="P20" s="8"/>
      <c r="Q20" s="27"/>
      <c r="R20" s="8"/>
      <c r="S20" s="8"/>
      <c r="T20" s="8"/>
      <c r="U20" s="43"/>
      <c r="V20" s="8"/>
      <c r="AJ20" s="8">
        <v>0.1</v>
      </c>
      <c r="AK20" s="27">
        <v>8</v>
      </c>
      <c r="AL20" s="8">
        <v>176</v>
      </c>
      <c r="AM20" s="8">
        <v>0.01</v>
      </c>
      <c r="AN20" s="8">
        <v>8.846724912508859E-2</v>
      </c>
      <c r="AO20" s="43">
        <v>5.0265482457436698E-3</v>
      </c>
      <c r="AP20" s="8">
        <v>2.1232139790021263</v>
      </c>
    </row>
    <row r="21" spans="1:42" ht="13.5" customHeight="1">
      <c r="A21" s="116"/>
      <c r="B21" s="120"/>
      <c r="C21" s="179"/>
      <c r="D21" s="123"/>
      <c r="E21" s="147"/>
      <c r="F21" s="26" t="s">
        <v>69</v>
      </c>
      <c r="G21" s="9">
        <v>24</v>
      </c>
      <c r="H21" s="9">
        <v>13.600000000000001</v>
      </c>
      <c r="I21" s="9"/>
      <c r="J21" s="24"/>
      <c r="K21" s="24">
        <v>0.08</v>
      </c>
      <c r="L21" s="59">
        <v>12.879222977174264</v>
      </c>
      <c r="M21" s="128"/>
      <c r="N21" s="145"/>
      <c r="O21" s="132"/>
      <c r="P21" s="8"/>
      <c r="Q21" s="27"/>
      <c r="R21" s="8"/>
      <c r="S21" s="8"/>
      <c r="T21" s="8"/>
      <c r="U21" s="43"/>
      <c r="V21" s="8"/>
      <c r="AJ21" s="8">
        <v>0.1</v>
      </c>
      <c r="AK21" s="27">
        <v>8</v>
      </c>
      <c r="AL21" s="8">
        <v>136</v>
      </c>
      <c r="AM21" s="8">
        <v>0.01</v>
      </c>
      <c r="AN21" s="8">
        <v>6.8361056142113921E-2</v>
      </c>
      <c r="AO21" s="43">
        <v>5.0265482457436698E-3</v>
      </c>
      <c r="AP21" s="8">
        <v>1.6406653474107342</v>
      </c>
    </row>
    <row r="22" spans="1:42" ht="22.5" customHeight="1">
      <c r="A22" s="116"/>
      <c r="B22" s="120"/>
      <c r="C22" s="179"/>
      <c r="D22" s="123"/>
      <c r="E22" s="13" t="s">
        <v>72</v>
      </c>
      <c r="F22" s="26" t="s">
        <v>69</v>
      </c>
      <c r="G22" s="9">
        <v>41</v>
      </c>
      <c r="H22" s="9">
        <v>16.7</v>
      </c>
      <c r="I22" s="9"/>
      <c r="J22" s="24"/>
      <c r="K22" s="24">
        <v>0.08</v>
      </c>
      <c r="L22" s="59">
        <v>27.017169033306416</v>
      </c>
      <c r="M22" s="128"/>
      <c r="N22" s="145"/>
      <c r="O22" s="132"/>
      <c r="P22" s="8"/>
      <c r="Q22" s="27"/>
      <c r="R22" s="8"/>
      <c r="S22" s="8"/>
      <c r="T22" s="8"/>
      <c r="U22" s="43"/>
      <c r="V22" s="8"/>
      <c r="AJ22" s="8">
        <v>0.1</v>
      </c>
      <c r="AK22" s="27">
        <v>8</v>
      </c>
      <c r="AL22" s="8">
        <v>167</v>
      </c>
      <c r="AM22" s="8">
        <v>0.01</v>
      </c>
      <c r="AN22" s="8">
        <v>8.3943355703919281E-2</v>
      </c>
      <c r="AO22" s="43">
        <v>5.0265482457436698E-3</v>
      </c>
      <c r="AP22" s="8">
        <v>3.4416775838606903</v>
      </c>
    </row>
    <row r="23" spans="1:42" ht="31.5" customHeight="1">
      <c r="A23" s="116"/>
      <c r="B23" s="120"/>
      <c r="C23" s="179"/>
      <c r="D23" s="123"/>
      <c r="E23" s="147" t="s">
        <v>73</v>
      </c>
      <c r="F23" s="26" t="s">
        <v>69</v>
      </c>
      <c r="G23" s="9">
        <v>50</v>
      </c>
      <c r="H23" s="9">
        <v>56</v>
      </c>
      <c r="I23" s="9"/>
      <c r="J23" s="24"/>
      <c r="K23" s="24">
        <v>0.16</v>
      </c>
      <c r="L23" s="59">
        <v>441.93412176578346</v>
      </c>
      <c r="M23" s="128"/>
      <c r="N23" s="145"/>
      <c r="O23" s="132"/>
      <c r="P23" s="8"/>
      <c r="Q23" s="27"/>
      <c r="R23" s="8"/>
      <c r="S23" s="8"/>
      <c r="T23" s="8"/>
      <c r="U23" s="43"/>
      <c r="V23" s="8"/>
      <c r="AJ23" s="8">
        <v>0.1</v>
      </c>
      <c r="AK23" s="27">
        <v>16</v>
      </c>
      <c r="AL23" s="8">
        <v>560</v>
      </c>
      <c r="AM23" s="8">
        <v>0.01</v>
      </c>
      <c r="AN23" s="8">
        <v>1.1259468070465821</v>
      </c>
      <c r="AO23" s="43">
        <v>2.0106192982974679E-2</v>
      </c>
      <c r="AP23" s="8">
        <v>56.297340352329108</v>
      </c>
    </row>
    <row r="24" spans="1:42" ht="31.5" customHeight="1">
      <c r="A24" s="116"/>
      <c r="B24" s="120"/>
      <c r="C24" s="179"/>
      <c r="D24" s="123"/>
      <c r="E24" s="147"/>
      <c r="F24" s="26" t="s">
        <v>69</v>
      </c>
      <c r="G24" s="9">
        <v>50</v>
      </c>
      <c r="H24" s="9">
        <v>22</v>
      </c>
      <c r="I24" s="9"/>
      <c r="J24" s="24"/>
      <c r="K24" s="24">
        <v>0.16</v>
      </c>
      <c r="L24" s="59">
        <v>173.61697640798633</v>
      </c>
      <c r="M24" s="128"/>
      <c r="N24" s="145"/>
      <c r="O24" s="132"/>
      <c r="P24" s="8"/>
      <c r="Q24" s="27"/>
      <c r="R24" s="8"/>
      <c r="S24" s="8"/>
      <c r="T24" s="8"/>
      <c r="U24" s="43"/>
      <c r="V24" s="8"/>
      <c r="AJ24" s="8">
        <v>0.1</v>
      </c>
      <c r="AK24" s="27">
        <v>16</v>
      </c>
      <c r="AL24" s="8">
        <v>220</v>
      </c>
      <c r="AM24" s="8">
        <v>0.01</v>
      </c>
      <c r="AN24" s="8">
        <v>0.44233624562544294</v>
      </c>
      <c r="AO24" s="43">
        <v>2.0106192982974679E-2</v>
      </c>
      <c r="AP24" s="8">
        <v>22.116812281272146</v>
      </c>
    </row>
    <row r="25" spans="1:42" ht="22.5" customHeight="1">
      <c r="A25" s="116"/>
      <c r="B25" s="120"/>
      <c r="C25" s="179"/>
      <c r="D25" s="123"/>
      <c r="E25" s="147" t="s">
        <v>73</v>
      </c>
      <c r="F25" s="26" t="s">
        <v>69</v>
      </c>
      <c r="G25" s="9">
        <v>50</v>
      </c>
      <c r="H25" s="9">
        <v>22</v>
      </c>
      <c r="I25" s="9"/>
      <c r="J25" s="24"/>
      <c r="K25" s="24">
        <v>0.16</v>
      </c>
      <c r="L25" s="59">
        <v>173.61697640798633</v>
      </c>
      <c r="M25" s="128"/>
      <c r="N25" s="145"/>
      <c r="O25" s="132"/>
      <c r="P25" s="8"/>
      <c r="Q25" s="27"/>
      <c r="R25" s="8"/>
      <c r="S25" s="8"/>
      <c r="T25" s="8"/>
      <c r="U25" s="43"/>
      <c r="V25" s="8"/>
      <c r="AJ25" s="8">
        <v>0.1</v>
      </c>
      <c r="AK25" s="27">
        <v>16</v>
      </c>
      <c r="AL25" s="8">
        <v>220</v>
      </c>
      <c r="AM25" s="8">
        <v>0.01</v>
      </c>
      <c r="AN25" s="8">
        <v>0.44233624562544294</v>
      </c>
      <c r="AO25" s="43">
        <v>2.0106192982974679E-2</v>
      </c>
      <c r="AP25" s="8">
        <v>22.116812281272146</v>
      </c>
    </row>
    <row r="26" spans="1:42" ht="22.5" customHeight="1">
      <c r="A26" s="116"/>
      <c r="B26" s="120"/>
      <c r="C26" s="179"/>
      <c r="D26" s="123"/>
      <c r="E26" s="147"/>
      <c r="F26" s="26" t="s">
        <v>69</v>
      </c>
      <c r="G26" s="9">
        <v>50</v>
      </c>
      <c r="H26" s="9">
        <v>72</v>
      </c>
      <c r="I26" s="9"/>
      <c r="J26" s="24"/>
      <c r="K26" s="24">
        <v>0.16</v>
      </c>
      <c r="L26" s="59">
        <v>568.20101369886436</v>
      </c>
      <c r="M26" s="128"/>
      <c r="N26" s="145"/>
      <c r="O26" s="132"/>
      <c r="P26" s="8"/>
      <c r="Q26" s="27"/>
      <c r="R26" s="8"/>
      <c r="S26" s="8"/>
      <c r="T26" s="8"/>
      <c r="U26" s="43"/>
      <c r="V26" s="8"/>
      <c r="AJ26" s="8">
        <v>0.1</v>
      </c>
      <c r="AK26" s="27">
        <v>16</v>
      </c>
      <c r="AL26" s="8">
        <v>720</v>
      </c>
      <c r="AM26" s="8">
        <v>0.01</v>
      </c>
      <c r="AN26" s="8">
        <v>1.4476458947741768</v>
      </c>
      <c r="AO26" s="43">
        <v>2.0106192982974679E-2</v>
      </c>
      <c r="AP26" s="8">
        <v>72.382294738708836</v>
      </c>
    </row>
    <row r="27" spans="1:42" ht="22.5" customHeight="1">
      <c r="A27" s="116"/>
      <c r="B27" s="120"/>
      <c r="C27" s="179"/>
      <c r="D27" s="123"/>
      <c r="E27" s="164"/>
      <c r="F27" s="26" t="s">
        <v>69</v>
      </c>
      <c r="G27" s="9">
        <v>50</v>
      </c>
      <c r="H27" s="9">
        <v>74</v>
      </c>
      <c r="I27" s="9"/>
      <c r="J27" s="24"/>
      <c r="K27" s="24">
        <v>0.16</v>
      </c>
      <c r="L27" s="59">
        <v>583.98437519049946</v>
      </c>
      <c r="M27" s="128"/>
      <c r="N27" s="145"/>
      <c r="O27" s="132"/>
      <c r="P27" s="8"/>
      <c r="Q27" s="27"/>
      <c r="R27" s="8"/>
      <c r="S27" s="8"/>
      <c r="T27" s="8"/>
      <c r="U27" s="43"/>
      <c r="V27" s="8"/>
      <c r="AJ27" s="8">
        <v>0.1</v>
      </c>
      <c r="AK27" s="27">
        <v>16</v>
      </c>
      <c r="AL27" s="8">
        <v>740</v>
      </c>
      <c r="AM27" s="8">
        <v>0.01</v>
      </c>
      <c r="AN27" s="8">
        <v>1.4878582807401262</v>
      </c>
      <c r="AO27" s="43">
        <v>2.0106192982974679E-2</v>
      </c>
      <c r="AP27" s="8">
        <v>74.392914037006307</v>
      </c>
    </row>
    <row r="28" spans="1:42" ht="22.5" customHeight="1">
      <c r="A28" s="116"/>
      <c r="B28" s="120"/>
      <c r="C28" s="179"/>
      <c r="D28" s="181"/>
      <c r="E28" s="147" t="s">
        <v>74</v>
      </c>
      <c r="F28" s="26" t="s">
        <v>69</v>
      </c>
      <c r="G28" s="9">
        <v>28</v>
      </c>
      <c r="H28" s="9">
        <v>40.5</v>
      </c>
      <c r="I28" s="9"/>
      <c r="J28" s="24"/>
      <c r="K28" s="24">
        <v>0.14000000000000001</v>
      </c>
      <c r="L28" s="59">
        <v>137.03410385065584</v>
      </c>
      <c r="M28" s="128"/>
      <c r="N28" s="145"/>
      <c r="O28" s="132"/>
      <c r="P28" s="8"/>
      <c r="Q28" s="27"/>
      <c r="R28" s="8"/>
      <c r="S28" s="8"/>
      <c r="T28" s="8"/>
      <c r="U28" s="43"/>
      <c r="V28" s="8"/>
      <c r="AJ28" s="8">
        <v>0.1</v>
      </c>
      <c r="AK28" s="27">
        <v>14</v>
      </c>
      <c r="AL28" s="8">
        <v>405</v>
      </c>
      <c r="AM28" s="8">
        <v>0.01</v>
      </c>
      <c r="AN28" s="8">
        <v>0.62344906210489459</v>
      </c>
      <c r="AO28" s="43">
        <v>1.539380400258999E-2</v>
      </c>
      <c r="AP28" s="8">
        <v>17.456573738937049</v>
      </c>
    </row>
    <row r="29" spans="1:42" ht="22.5" customHeight="1">
      <c r="A29" s="116"/>
      <c r="B29" s="120"/>
      <c r="C29" s="179"/>
      <c r="D29" s="181"/>
      <c r="E29" s="147"/>
      <c r="F29" s="26" t="s">
        <v>69</v>
      </c>
      <c r="G29" s="9">
        <v>14</v>
      </c>
      <c r="H29" s="9">
        <v>20</v>
      </c>
      <c r="I29" s="9"/>
      <c r="J29" s="24"/>
      <c r="K29" s="24">
        <v>0.14000000000000001</v>
      </c>
      <c r="L29" s="59">
        <v>33.835581197692797</v>
      </c>
      <c r="M29" s="128"/>
      <c r="N29" s="145"/>
      <c r="O29" s="132"/>
      <c r="P29" s="8"/>
      <c r="Q29" s="27"/>
      <c r="R29" s="8"/>
      <c r="S29" s="8"/>
      <c r="T29" s="8"/>
      <c r="U29" s="43"/>
      <c r="V29" s="8"/>
      <c r="AJ29" s="8">
        <v>0.1</v>
      </c>
      <c r="AK29" s="27">
        <v>14</v>
      </c>
      <c r="AL29" s="8">
        <v>200</v>
      </c>
      <c r="AM29" s="8">
        <v>0.01</v>
      </c>
      <c r="AN29" s="8">
        <v>0.30787608005179978</v>
      </c>
      <c r="AO29" s="43">
        <v>1.539380400258999E-2</v>
      </c>
      <c r="AP29" s="8">
        <v>4.3102651207251972</v>
      </c>
    </row>
    <row r="30" spans="1:42" ht="22.5" customHeight="1">
      <c r="A30" s="116"/>
      <c r="B30" s="120"/>
      <c r="C30" s="179"/>
      <c r="D30" s="181"/>
      <c r="E30" s="147"/>
      <c r="F30" s="26" t="s">
        <v>69</v>
      </c>
      <c r="G30" s="9">
        <v>14</v>
      </c>
      <c r="H30" s="9">
        <v>28</v>
      </c>
      <c r="I30" s="9"/>
      <c r="J30" s="24"/>
      <c r="K30" s="24">
        <v>0.14000000000000001</v>
      </c>
      <c r="L30" s="59">
        <v>47.369813676769915</v>
      </c>
      <c r="M30" s="128"/>
      <c r="N30" s="145"/>
      <c r="O30" s="132"/>
      <c r="P30" s="8"/>
      <c r="Q30" s="27"/>
      <c r="R30" s="8"/>
      <c r="S30" s="8"/>
      <c r="T30" s="8"/>
      <c r="U30" s="43"/>
      <c r="V30" s="8"/>
      <c r="AJ30" s="8">
        <v>0.1</v>
      </c>
      <c r="AK30" s="27">
        <v>14</v>
      </c>
      <c r="AL30" s="8">
        <v>280</v>
      </c>
      <c r="AM30" s="8">
        <v>0.01</v>
      </c>
      <c r="AN30" s="8">
        <v>0.43102651207251969</v>
      </c>
      <c r="AO30" s="43">
        <v>1.539380400258999E-2</v>
      </c>
      <c r="AP30" s="8">
        <v>6.0343711690152757</v>
      </c>
    </row>
    <row r="31" spans="1:42" ht="22.5" customHeight="1">
      <c r="A31" s="116"/>
      <c r="B31" s="120"/>
      <c r="C31" s="179"/>
      <c r="D31" s="123"/>
      <c r="E31" s="148" t="s">
        <v>75</v>
      </c>
      <c r="F31" s="26" t="s">
        <v>69</v>
      </c>
      <c r="G31" s="9">
        <v>100</v>
      </c>
      <c r="H31" s="9">
        <v>41.5</v>
      </c>
      <c r="I31" s="9"/>
      <c r="J31" s="24"/>
      <c r="K31" s="24">
        <v>0.14000000000000001</v>
      </c>
      <c r="L31" s="59">
        <v>501.49164989437531</v>
      </c>
      <c r="M31" s="128"/>
      <c r="N31" s="145"/>
      <c r="O31" s="132"/>
      <c r="P31" s="8"/>
      <c r="Q31" s="27"/>
      <c r="R31" s="8"/>
      <c r="S31" s="8"/>
      <c r="T31" s="8"/>
      <c r="U31" s="43"/>
      <c r="V31" s="8"/>
      <c r="AJ31" s="8">
        <v>0.1</v>
      </c>
      <c r="AK31" s="27">
        <v>14</v>
      </c>
      <c r="AL31" s="8">
        <v>415</v>
      </c>
      <c r="AM31" s="8">
        <v>0.01</v>
      </c>
      <c r="AN31" s="8">
        <v>0.63884286610748453</v>
      </c>
      <c r="AO31" s="43">
        <v>1.539380400258999E-2</v>
      </c>
      <c r="AP31" s="8">
        <v>63.884286610748454</v>
      </c>
    </row>
    <row r="32" spans="1:42" ht="22.5" customHeight="1">
      <c r="A32" s="116"/>
      <c r="B32" s="120"/>
      <c r="C32" s="179"/>
      <c r="D32" s="123"/>
      <c r="E32" s="147"/>
      <c r="F32" s="26" t="s">
        <v>69</v>
      </c>
      <c r="G32" s="9">
        <v>50</v>
      </c>
      <c r="H32" s="9">
        <v>20</v>
      </c>
      <c r="I32" s="9"/>
      <c r="J32" s="24"/>
      <c r="K32" s="24">
        <v>0.14000000000000001</v>
      </c>
      <c r="L32" s="59">
        <v>120.84136142033141</v>
      </c>
      <c r="M32" s="128"/>
      <c r="N32" s="145"/>
      <c r="O32" s="132"/>
      <c r="P32" s="8"/>
      <c r="Q32" s="27"/>
      <c r="R32" s="8"/>
      <c r="S32" s="8"/>
      <c r="T32" s="8"/>
      <c r="U32" s="43"/>
      <c r="V32" s="8"/>
      <c r="AJ32" s="8">
        <v>0.1</v>
      </c>
      <c r="AK32" s="27">
        <v>14</v>
      </c>
      <c r="AL32" s="8">
        <v>200</v>
      </c>
      <c r="AM32" s="8">
        <v>0.01</v>
      </c>
      <c r="AN32" s="8">
        <v>0.30787608005179978</v>
      </c>
      <c r="AO32" s="43">
        <v>1.539380400258999E-2</v>
      </c>
      <c r="AP32" s="8">
        <v>15.39380400258999</v>
      </c>
    </row>
    <row r="33" spans="1:42" ht="22.5" customHeight="1">
      <c r="A33" s="116"/>
      <c r="B33" s="120"/>
      <c r="C33" s="179"/>
      <c r="D33" s="123"/>
      <c r="E33" s="147"/>
      <c r="F33" s="26" t="s">
        <v>69</v>
      </c>
      <c r="G33" s="9">
        <v>50</v>
      </c>
      <c r="H33" s="9">
        <v>28</v>
      </c>
      <c r="I33" s="9"/>
      <c r="J33" s="24"/>
      <c r="K33" s="24">
        <v>0.14000000000000001</v>
      </c>
      <c r="L33" s="59">
        <v>169.17790598846395</v>
      </c>
      <c r="M33" s="128"/>
      <c r="N33" s="145"/>
      <c r="O33" s="132"/>
      <c r="P33" s="8"/>
      <c r="Q33" s="27"/>
      <c r="R33" s="8"/>
      <c r="S33" s="8"/>
      <c r="T33" s="8"/>
      <c r="U33" s="43"/>
      <c r="V33" s="8"/>
      <c r="AJ33" s="8">
        <v>0.1</v>
      </c>
      <c r="AK33" s="27">
        <v>14</v>
      </c>
      <c r="AL33" s="8">
        <v>280</v>
      </c>
      <c r="AM33" s="8">
        <v>0.01</v>
      </c>
      <c r="AN33" s="8">
        <v>0.43102651207251969</v>
      </c>
      <c r="AO33" s="43">
        <v>1.539380400258999E-2</v>
      </c>
      <c r="AP33" s="8">
        <v>21.551325603625983</v>
      </c>
    </row>
    <row r="34" spans="1:42" ht="22.5" customHeight="1">
      <c r="A34" s="116"/>
      <c r="B34" s="120"/>
      <c r="C34" s="179"/>
      <c r="D34" s="123"/>
      <c r="E34" s="147" t="s">
        <v>76</v>
      </c>
      <c r="F34" s="26" t="s">
        <v>69</v>
      </c>
      <c r="G34" s="9">
        <v>100</v>
      </c>
      <c r="H34" s="9">
        <v>35.9</v>
      </c>
      <c r="I34" s="9"/>
      <c r="J34" s="24"/>
      <c r="K34" s="24">
        <v>0.14000000000000001</v>
      </c>
      <c r="L34" s="59">
        <v>433.82048749898973</v>
      </c>
      <c r="M34" s="128"/>
      <c r="N34" s="145"/>
      <c r="O34" s="132"/>
      <c r="P34" s="8"/>
      <c r="Q34" s="27"/>
      <c r="R34" s="8"/>
      <c r="S34" s="8"/>
      <c r="T34" s="8"/>
      <c r="U34" s="43"/>
      <c r="V34" s="8"/>
      <c r="AJ34" s="8">
        <v>0.1</v>
      </c>
      <c r="AK34" s="27">
        <v>14</v>
      </c>
      <c r="AL34" s="8">
        <v>359</v>
      </c>
      <c r="AM34" s="8">
        <v>0.01</v>
      </c>
      <c r="AN34" s="8">
        <v>0.55263756369298056</v>
      </c>
      <c r="AO34" s="43">
        <v>1.539380400258999E-2</v>
      </c>
      <c r="AP34" s="8">
        <v>55.263756369298058</v>
      </c>
    </row>
    <row r="35" spans="1:42" ht="22.5" customHeight="1">
      <c r="A35" s="116"/>
      <c r="B35" s="120"/>
      <c r="C35" s="179"/>
      <c r="D35" s="123"/>
      <c r="E35" s="147"/>
      <c r="F35" s="26" t="s">
        <v>69</v>
      </c>
      <c r="G35" s="9">
        <v>50</v>
      </c>
      <c r="H35" s="9">
        <v>20</v>
      </c>
      <c r="I35" s="9"/>
      <c r="J35" s="24"/>
      <c r="K35" s="24">
        <v>0.14000000000000001</v>
      </c>
      <c r="L35" s="59">
        <v>120.84136142033141</v>
      </c>
      <c r="M35" s="128"/>
      <c r="N35" s="145"/>
      <c r="O35" s="132"/>
      <c r="P35" s="8"/>
      <c r="Q35" s="27"/>
      <c r="R35" s="8"/>
      <c r="S35" s="8"/>
      <c r="T35" s="8"/>
      <c r="U35" s="43"/>
      <c r="V35" s="8"/>
      <c r="AJ35" s="8">
        <v>0.1</v>
      </c>
      <c r="AK35" s="27">
        <v>14</v>
      </c>
      <c r="AL35" s="8">
        <v>200</v>
      </c>
      <c r="AM35" s="8">
        <v>0.01</v>
      </c>
      <c r="AN35" s="8">
        <v>0.30787608005179978</v>
      </c>
      <c r="AO35" s="43">
        <v>1.539380400258999E-2</v>
      </c>
      <c r="AP35" s="8">
        <v>15.39380400258999</v>
      </c>
    </row>
    <row r="36" spans="1:42" ht="22.5" customHeight="1">
      <c r="A36" s="116"/>
      <c r="B36" s="120"/>
      <c r="C36" s="179"/>
      <c r="D36" s="123"/>
      <c r="E36" s="147"/>
      <c r="F36" s="26" t="s">
        <v>69</v>
      </c>
      <c r="G36" s="9">
        <v>50</v>
      </c>
      <c r="H36" s="9">
        <v>28</v>
      </c>
      <c r="I36" s="9"/>
      <c r="J36" s="24"/>
      <c r="K36" s="24">
        <v>0.14000000000000001</v>
      </c>
      <c r="L36" s="59">
        <v>169.17790598846395</v>
      </c>
      <c r="M36" s="128"/>
      <c r="N36" s="145"/>
      <c r="O36" s="132"/>
      <c r="P36" s="8"/>
      <c r="Q36" s="27"/>
      <c r="R36" s="8"/>
      <c r="S36" s="8"/>
      <c r="T36" s="8"/>
      <c r="U36" s="43"/>
      <c r="V36" s="8"/>
      <c r="AJ36" s="8">
        <v>0.1</v>
      </c>
      <c r="AK36" s="27">
        <v>14</v>
      </c>
      <c r="AL36" s="8">
        <v>280</v>
      </c>
      <c r="AM36" s="8">
        <v>0.01</v>
      </c>
      <c r="AN36" s="8">
        <v>0.43102651207251969</v>
      </c>
      <c r="AO36" s="43">
        <v>1.539380400258999E-2</v>
      </c>
      <c r="AP36" s="8">
        <v>21.551325603625983</v>
      </c>
    </row>
    <row r="37" spans="1:42" ht="34.5" customHeight="1">
      <c r="A37" s="116"/>
      <c r="B37" s="120"/>
      <c r="C37" s="179"/>
      <c r="D37" s="123"/>
      <c r="E37" s="13" t="s">
        <v>77</v>
      </c>
      <c r="F37" s="26" t="s">
        <v>69</v>
      </c>
      <c r="G37" s="9">
        <v>5</v>
      </c>
      <c r="H37" s="9">
        <v>18</v>
      </c>
      <c r="I37" s="9"/>
      <c r="J37" s="24"/>
      <c r="K37" s="24">
        <v>0.1</v>
      </c>
      <c r="L37" s="59">
        <v>5.548838024402972</v>
      </c>
      <c r="M37" s="128"/>
      <c r="N37" s="145"/>
      <c r="O37" s="132"/>
      <c r="P37" s="8"/>
      <c r="Q37" s="27"/>
      <c r="R37" s="8"/>
      <c r="S37" s="8"/>
      <c r="T37" s="8"/>
      <c r="U37" s="43"/>
      <c r="V37" s="8"/>
      <c r="AJ37" s="8">
        <v>0.1</v>
      </c>
      <c r="AK37" s="27">
        <v>10</v>
      </c>
      <c r="AL37" s="8">
        <v>180</v>
      </c>
      <c r="AM37" s="8">
        <v>0.01</v>
      </c>
      <c r="AN37" s="8">
        <v>0.1413716694115407</v>
      </c>
      <c r="AO37" s="43">
        <v>7.8539816339744835E-3</v>
      </c>
      <c r="AP37" s="8">
        <v>0.70685834705770345</v>
      </c>
    </row>
    <row r="38" spans="1:42" ht="33.75" customHeight="1">
      <c r="A38" s="116"/>
      <c r="B38" s="120"/>
      <c r="C38" s="179"/>
      <c r="D38" s="123"/>
      <c r="E38" s="13" t="s">
        <v>78</v>
      </c>
      <c r="F38" s="26" t="s">
        <v>69</v>
      </c>
      <c r="G38" s="9">
        <v>5</v>
      </c>
      <c r="H38" s="9">
        <v>24</v>
      </c>
      <c r="I38" s="9"/>
      <c r="J38" s="24"/>
      <c r="K38" s="24">
        <v>0.1</v>
      </c>
      <c r="L38" s="59">
        <v>7.3984506992039636</v>
      </c>
      <c r="M38" s="128"/>
      <c r="N38" s="145"/>
      <c r="O38" s="132"/>
      <c r="P38" s="8"/>
      <c r="Q38" s="27"/>
      <c r="R38" s="8"/>
      <c r="S38" s="8"/>
      <c r="T38" s="8"/>
      <c r="U38" s="43"/>
      <c r="V38" s="8"/>
      <c r="AJ38" s="8">
        <v>0.1</v>
      </c>
      <c r="AK38" s="27">
        <v>10</v>
      </c>
      <c r="AL38" s="8">
        <v>240</v>
      </c>
      <c r="AM38" s="8">
        <v>0.01</v>
      </c>
      <c r="AN38" s="8">
        <v>0.1884955592153876</v>
      </c>
      <c r="AO38" s="43">
        <v>7.8539816339744835E-3</v>
      </c>
      <c r="AP38" s="8">
        <v>0.94247779607693805</v>
      </c>
    </row>
    <row r="39" spans="1:42" ht="25.5" customHeight="1">
      <c r="A39" s="116"/>
      <c r="B39" s="120"/>
      <c r="C39" s="179"/>
      <c r="D39" s="123"/>
      <c r="E39" s="13" t="s">
        <v>79</v>
      </c>
      <c r="F39" s="26" t="s">
        <v>69</v>
      </c>
      <c r="G39" s="9">
        <v>1</v>
      </c>
      <c r="H39" s="9">
        <v>10.100000000000001</v>
      </c>
      <c r="I39" s="9"/>
      <c r="J39" s="24"/>
      <c r="K39" s="24">
        <v>0.08</v>
      </c>
      <c r="L39" s="59">
        <v>0.39852987766378689</v>
      </c>
      <c r="M39" s="128"/>
      <c r="N39" s="145"/>
      <c r="O39" s="132"/>
      <c r="P39" s="8"/>
      <c r="Q39" s="27"/>
      <c r="R39" s="8"/>
      <c r="S39" s="8"/>
      <c r="T39" s="8"/>
      <c r="U39" s="43"/>
      <c r="V39" s="8"/>
      <c r="AJ39" s="8">
        <v>0.1</v>
      </c>
      <c r="AK39" s="27">
        <v>8</v>
      </c>
      <c r="AL39" s="8">
        <v>101</v>
      </c>
      <c r="AM39" s="8">
        <v>0.01</v>
      </c>
      <c r="AN39" s="8">
        <v>5.0768137282011072E-2</v>
      </c>
      <c r="AO39" s="43">
        <v>5.0265482457436698E-3</v>
      </c>
      <c r="AP39" s="8">
        <v>5.0768137282011072E-2</v>
      </c>
    </row>
    <row r="40" spans="1:42" ht="25.5" customHeight="1">
      <c r="A40" s="116"/>
      <c r="B40" s="120"/>
      <c r="C40" s="179"/>
      <c r="D40" s="123"/>
      <c r="E40" s="13" t="s">
        <v>80</v>
      </c>
      <c r="F40" s="26" t="s">
        <v>69</v>
      </c>
      <c r="G40" s="9">
        <v>1</v>
      </c>
      <c r="H40" s="9">
        <v>10.200000000000001</v>
      </c>
      <c r="I40" s="9"/>
      <c r="J40" s="24"/>
      <c r="K40" s="24">
        <v>0.08</v>
      </c>
      <c r="L40" s="59">
        <v>0.40247571803669568</v>
      </c>
      <c r="M40" s="128"/>
      <c r="N40" s="145"/>
      <c r="O40" s="132"/>
      <c r="P40" s="8"/>
      <c r="Q40" s="27"/>
      <c r="R40" s="8"/>
      <c r="S40" s="8"/>
      <c r="T40" s="8"/>
      <c r="U40" s="43"/>
      <c r="V40" s="8"/>
      <c r="AJ40" s="8">
        <v>0.1</v>
      </c>
      <c r="AK40" s="27">
        <v>8</v>
      </c>
      <c r="AL40" s="8">
        <v>102</v>
      </c>
      <c r="AM40" s="8">
        <v>0.01</v>
      </c>
      <c r="AN40" s="8">
        <v>5.1270792106585437E-2</v>
      </c>
      <c r="AO40" s="43">
        <v>5.0265482457436698E-3</v>
      </c>
      <c r="AP40" s="8">
        <v>5.1270792106585437E-2</v>
      </c>
    </row>
    <row r="41" spans="1:42" ht="16.5" customHeight="1">
      <c r="A41" s="116"/>
      <c r="B41" s="120"/>
      <c r="C41" s="179"/>
      <c r="D41" s="123"/>
      <c r="E41" s="147" t="s">
        <v>81</v>
      </c>
      <c r="F41" s="26" t="s">
        <v>69</v>
      </c>
      <c r="G41" s="9">
        <v>25</v>
      </c>
      <c r="H41" s="9">
        <v>36</v>
      </c>
      <c r="I41" s="9"/>
      <c r="J41" s="24"/>
      <c r="K41" s="24">
        <v>0.16</v>
      </c>
      <c r="L41" s="59">
        <v>142.05025342471609</v>
      </c>
      <c r="M41" s="128"/>
      <c r="N41" s="145"/>
      <c r="O41" s="132"/>
      <c r="P41" s="8"/>
      <c r="Q41" s="27"/>
      <c r="R41" s="8"/>
      <c r="S41" s="8"/>
      <c r="T41" s="8"/>
      <c r="U41" s="43"/>
      <c r="V41" s="8"/>
      <c r="AJ41" s="8">
        <v>0.1</v>
      </c>
      <c r="AK41" s="27">
        <v>16</v>
      </c>
      <c r="AL41" s="8">
        <v>360</v>
      </c>
      <c r="AM41" s="8">
        <v>0.01</v>
      </c>
      <c r="AN41" s="8">
        <v>0.72382294738708841</v>
      </c>
      <c r="AO41" s="43">
        <v>2.0106192982974679E-2</v>
      </c>
      <c r="AP41" s="8">
        <v>18.095573684677209</v>
      </c>
    </row>
    <row r="42" spans="1:42" ht="16.5" customHeight="1">
      <c r="A42" s="116"/>
      <c r="B42" s="120"/>
      <c r="C42" s="179"/>
      <c r="D42" s="123"/>
      <c r="E42" s="147"/>
      <c r="F42" s="26" t="s">
        <v>69</v>
      </c>
      <c r="G42" s="9">
        <v>25</v>
      </c>
      <c r="H42" s="9">
        <v>24</v>
      </c>
      <c r="I42" s="9"/>
      <c r="J42" s="24"/>
      <c r="K42" s="24">
        <v>0.16</v>
      </c>
      <c r="L42" s="59">
        <v>94.700168949810731</v>
      </c>
      <c r="M42" s="128"/>
      <c r="N42" s="145"/>
      <c r="O42" s="132"/>
      <c r="P42" s="8"/>
      <c r="Q42" s="27"/>
      <c r="R42" s="8"/>
      <c r="S42" s="8"/>
      <c r="T42" s="8"/>
      <c r="U42" s="43"/>
      <c r="V42" s="8"/>
      <c r="AJ42" s="8">
        <v>0.1</v>
      </c>
      <c r="AK42" s="27">
        <v>16</v>
      </c>
      <c r="AL42" s="8">
        <v>240</v>
      </c>
      <c r="AM42" s="8">
        <v>0.01</v>
      </c>
      <c r="AN42" s="8">
        <v>0.48254863159139227</v>
      </c>
      <c r="AO42" s="43">
        <v>2.0106192982974679E-2</v>
      </c>
      <c r="AP42" s="8">
        <v>12.063715789784807</v>
      </c>
    </row>
    <row r="43" spans="1:42" ht="16.5" customHeight="1">
      <c r="A43" s="116"/>
      <c r="B43" s="120"/>
      <c r="C43" s="179"/>
      <c r="D43" s="123"/>
      <c r="E43" s="147"/>
      <c r="F43" s="26" t="s">
        <v>69</v>
      </c>
      <c r="G43" s="9">
        <v>25</v>
      </c>
      <c r="H43" s="9">
        <v>26</v>
      </c>
      <c r="I43" s="9"/>
      <c r="J43" s="24"/>
      <c r="K43" s="24">
        <v>0.16</v>
      </c>
      <c r="L43" s="59">
        <v>102.59184969562828</v>
      </c>
      <c r="M43" s="128"/>
      <c r="N43" s="145"/>
      <c r="O43" s="132"/>
      <c r="P43" s="8"/>
      <c r="Q43" s="27"/>
      <c r="R43" s="8"/>
      <c r="S43" s="8"/>
      <c r="T43" s="8"/>
      <c r="U43" s="43"/>
      <c r="V43" s="8"/>
      <c r="AJ43" s="8">
        <v>0.1</v>
      </c>
      <c r="AK43" s="27">
        <v>16</v>
      </c>
      <c r="AL43" s="8">
        <v>260</v>
      </c>
      <c r="AM43" s="8">
        <v>0.01</v>
      </c>
      <c r="AN43" s="8">
        <v>0.52276101755734161</v>
      </c>
      <c r="AO43" s="43">
        <v>2.0106192982974679E-2</v>
      </c>
      <c r="AP43" s="8">
        <v>13.06902543893354</v>
      </c>
    </row>
    <row r="44" spans="1:42" ht="45" customHeight="1">
      <c r="A44" s="116"/>
      <c r="B44" s="120"/>
      <c r="C44" s="179"/>
      <c r="D44" s="123"/>
      <c r="E44" s="13" t="s">
        <v>82</v>
      </c>
      <c r="F44" s="26" t="s">
        <v>69</v>
      </c>
      <c r="G44" s="9">
        <v>112</v>
      </c>
      <c r="H44" s="9">
        <v>36.5</v>
      </c>
      <c r="I44" s="9"/>
      <c r="J44" s="24"/>
      <c r="K44" s="24">
        <v>0.14000000000000001</v>
      </c>
      <c r="L44" s="59">
        <v>493.99948548631477</v>
      </c>
      <c r="M44" s="128"/>
      <c r="N44" s="145"/>
      <c r="O44" s="132"/>
      <c r="P44" s="8"/>
      <c r="Q44" s="27"/>
      <c r="R44" s="8"/>
      <c r="S44" s="8"/>
      <c r="T44" s="8"/>
      <c r="U44" s="43"/>
      <c r="V44" s="8"/>
      <c r="AJ44" s="8">
        <v>0.1</v>
      </c>
      <c r="AK44" s="27">
        <v>14</v>
      </c>
      <c r="AL44" s="8">
        <v>365</v>
      </c>
      <c r="AM44" s="8">
        <v>0.01</v>
      </c>
      <c r="AN44" s="8">
        <v>0.56187384609453461</v>
      </c>
      <c r="AO44" s="43">
        <v>1.539380400258999E-2</v>
      </c>
      <c r="AP44" s="8">
        <v>62.929870762587875</v>
      </c>
    </row>
    <row r="45" spans="1:42" ht="45" customHeight="1">
      <c r="A45" s="116"/>
      <c r="B45" s="120"/>
      <c r="C45" s="179"/>
      <c r="D45" s="123"/>
      <c r="E45" s="28" t="s">
        <v>83</v>
      </c>
      <c r="F45" s="26" t="s">
        <v>69</v>
      </c>
      <c r="G45" s="9">
        <v>100</v>
      </c>
      <c r="H45" s="9">
        <v>36.5</v>
      </c>
      <c r="I45" s="9"/>
      <c r="J45" s="24"/>
      <c r="K45" s="24">
        <v>0.14000000000000001</v>
      </c>
      <c r="L45" s="59">
        <v>441.07096918420962</v>
      </c>
      <c r="M45" s="128"/>
      <c r="N45" s="145"/>
      <c r="O45" s="132"/>
      <c r="P45" s="8"/>
      <c r="Q45" s="27"/>
      <c r="R45" s="8"/>
      <c r="S45" s="8"/>
      <c r="T45" s="8"/>
      <c r="U45" s="43"/>
      <c r="V45" s="8"/>
      <c r="AJ45" s="8">
        <v>0.1</v>
      </c>
      <c r="AK45" s="27">
        <v>14</v>
      </c>
      <c r="AL45" s="8">
        <v>365</v>
      </c>
      <c r="AM45" s="8">
        <v>0.01</v>
      </c>
      <c r="AN45" s="8">
        <v>0.56187384609453461</v>
      </c>
      <c r="AO45" s="43">
        <v>1.539380400258999E-2</v>
      </c>
      <c r="AP45" s="8">
        <v>56.18738460945346</v>
      </c>
    </row>
    <row r="46" spans="1:42" ht="45" customHeight="1">
      <c r="A46" s="116"/>
      <c r="B46" s="120"/>
      <c r="C46" s="179"/>
      <c r="D46" s="123"/>
      <c r="E46" s="28" t="s">
        <v>84</v>
      </c>
      <c r="F46" s="26" t="s">
        <v>69</v>
      </c>
      <c r="G46" s="9">
        <v>28</v>
      </c>
      <c r="H46" s="9">
        <v>20</v>
      </c>
      <c r="I46" s="9"/>
      <c r="J46" s="24"/>
      <c r="K46" s="24">
        <v>0.14000000000000001</v>
      </c>
      <c r="L46" s="59">
        <v>67.671162395385593</v>
      </c>
      <c r="M46" s="128"/>
      <c r="N46" s="145"/>
      <c r="O46" s="132"/>
      <c r="P46" s="8"/>
      <c r="Q46" s="27"/>
      <c r="R46" s="8"/>
      <c r="S46" s="8"/>
      <c r="T46" s="8"/>
      <c r="U46" s="43"/>
      <c r="V46" s="8"/>
      <c r="AJ46" s="8">
        <v>0.1</v>
      </c>
      <c r="AK46" s="27">
        <v>14</v>
      </c>
      <c r="AL46" s="8">
        <v>200</v>
      </c>
      <c r="AM46" s="8">
        <v>0.01</v>
      </c>
      <c r="AN46" s="8">
        <v>0.30787608005179978</v>
      </c>
      <c r="AO46" s="43">
        <v>1.539380400258999E-2</v>
      </c>
      <c r="AP46" s="8">
        <v>8.6205302414503944</v>
      </c>
    </row>
    <row r="47" spans="1:42" ht="45" customHeight="1">
      <c r="A47" s="116"/>
      <c r="B47" s="120"/>
      <c r="C47" s="179"/>
      <c r="D47" s="123"/>
      <c r="E47" s="13" t="s">
        <v>85</v>
      </c>
      <c r="F47" s="26" t="s">
        <v>69</v>
      </c>
      <c r="G47" s="9">
        <v>8</v>
      </c>
      <c r="H47" s="9">
        <v>36.5</v>
      </c>
      <c r="I47" s="9"/>
      <c r="J47" s="24"/>
      <c r="K47" s="24">
        <v>0.16</v>
      </c>
      <c r="L47" s="59">
        <v>46.087415555574552</v>
      </c>
      <c r="M47" s="128"/>
      <c r="N47" s="145"/>
      <c r="O47" s="132"/>
      <c r="P47" s="8"/>
      <c r="Q47" s="27"/>
      <c r="R47" s="8"/>
      <c r="S47" s="8"/>
      <c r="T47" s="8"/>
      <c r="U47" s="43"/>
      <c r="V47" s="8"/>
      <c r="AJ47" s="8">
        <v>0.1</v>
      </c>
      <c r="AK47" s="27">
        <v>16</v>
      </c>
      <c r="AL47" s="8">
        <v>365</v>
      </c>
      <c r="AM47" s="8">
        <v>0.01</v>
      </c>
      <c r="AN47" s="8">
        <v>0.73387604387857575</v>
      </c>
      <c r="AO47" s="43">
        <v>2.0106192982974679E-2</v>
      </c>
      <c r="AP47" s="8">
        <v>5.871008351028606</v>
      </c>
    </row>
    <row r="48" spans="1:42" ht="45" customHeight="1">
      <c r="A48" s="116"/>
      <c r="B48" s="120"/>
      <c r="C48" s="179"/>
      <c r="D48" s="123"/>
      <c r="E48" s="13" t="s">
        <v>86</v>
      </c>
      <c r="F48" s="26" t="s">
        <v>69</v>
      </c>
      <c r="G48" s="9">
        <v>2</v>
      </c>
      <c r="H48" s="9">
        <v>20</v>
      </c>
      <c r="I48" s="9"/>
      <c r="J48" s="24"/>
      <c r="K48" s="24">
        <v>0.16</v>
      </c>
      <c r="L48" s="59">
        <v>6.3133445966540496</v>
      </c>
      <c r="M48" s="128"/>
      <c r="N48" s="145"/>
      <c r="O48" s="132"/>
      <c r="P48" s="8"/>
      <c r="Q48" s="27"/>
      <c r="R48" s="8"/>
      <c r="S48" s="8"/>
      <c r="T48" s="8"/>
      <c r="U48" s="43"/>
      <c r="V48" s="8"/>
      <c r="AJ48" s="8">
        <v>0.1</v>
      </c>
      <c r="AK48" s="27">
        <v>16</v>
      </c>
      <c r="AL48" s="8">
        <v>200</v>
      </c>
      <c r="AM48" s="8">
        <v>0.01</v>
      </c>
      <c r="AN48" s="8">
        <v>0.4021238596594936</v>
      </c>
      <c r="AO48" s="43">
        <v>2.0106192982974679E-2</v>
      </c>
      <c r="AP48" s="8">
        <v>0.8042477193189872</v>
      </c>
    </row>
    <row r="49" spans="1:42" ht="32" customHeight="1">
      <c r="A49" s="116"/>
      <c r="B49" s="120"/>
      <c r="C49" s="179"/>
      <c r="D49" s="123"/>
      <c r="E49" s="49" t="s">
        <v>87</v>
      </c>
      <c r="F49" s="48" t="s">
        <v>69</v>
      </c>
      <c r="G49" s="45">
        <v>2600</v>
      </c>
      <c r="H49" s="45">
        <v>33</v>
      </c>
      <c r="I49" s="45"/>
      <c r="J49" s="52"/>
      <c r="K49" s="52">
        <v>0.06</v>
      </c>
      <c r="L49" s="59">
        <v>1904.3612099750999</v>
      </c>
      <c r="M49" s="128"/>
      <c r="N49" s="145"/>
      <c r="O49" s="132"/>
      <c r="P49" s="8"/>
      <c r="Q49" s="27"/>
      <c r="R49" s="8"/>
      <c r="S49" s="8"/>
      <c r="T49" s="8"/>
      <c r="U49" s="43"/>
      <c r="V49" s="8"/>
      <c r="AJ49" s="8">
        <v>0.1</v>
      </c>
      <c r="AK49" s="27">
        <v>6</v>
      </c>
      <c r="AL49" s="8">
        <v>330</v>
      </c>
      <c r="AM49" s="8">
        <v>0.01</v>
      </c>
      <c r="AN49" s="8">
        <v>9.330530181161685E-2</v>
      </c>
      <c r="AO49" s="43">
        <v>2.8274333882308137E-3</v>
      </c>
      <c r="AP49" s="8">
        <v>242.59378471020381</v>
      </c>
    </row>
    <row r="50" spans="1:42" ht="45" customHeight="1">
      <c r="A50" s="116"/>
      <c r="B50" s="120"/>
      <c r="C50" s="179"/>
      <c r="D50" s="123"/>
      <c r="E50" s="51" t="s">
        <v>88</v>
      </c>
      <c r="F50" s="48" t="s">
        <v>69</v>
      </c>
      <c r="G50" s="45">
        <v>112</v>
      </c>
      <c r="H50" s="45">
        <f>AL50*AJ50</f>
        <v>198</v>
      </c>
      <c r="I50" s="45"/>
      <c r="J50" s="52"/>
      <c r="K50" s="52">
        <f>AK50*AM50</f>
        <v>0.14000000000000001</v>
      </c>
      <c r="L50" s="60">
        <f>AP50*AQ13</f>
        <v>2679.7780308572696</v>
      </c>
      <c r="M50" s="128"/>
      <c r="N50" s="145"/>
      <c r="O50" s="132"/>
      <c r="P50" s="8"/>
      <c r="Q50" s="27"/>
      <c r="R50" s="8"/>
      <c r="S50" s="8"/>
      <c r="T50" s="8"/>
      <c r="U50" s="43"/>
      <c r="V50" s="8"/>
      <c r="AJ50" s="8">
        <v>0.1</v>
      </c>
      <c r="AK50" s="27">
        <v>14</v>
      </c>
      <c r="AL50" s="8">
        <v>1980</v>
      </c>
      <c r="AM50" s="8">
        <v>0.01</v>
      </c>
      <c r="AN50" s="8">
        <f>AO50*H50</f>
        <v>3.047973192512818</v>
      </c>
      <c r="AO50" s="43">
        <f>PI()*(K50)*(K50)/4</f>
        <v>1.539380400258999E-2</v>
      </c>
      <c r="AP50" s="8">
        <f>AN50*G50</f>
        <v>341.37299756143562</v>
      </c>
    </row>
    <row r="51" spans="1:42" ht="45" customHeight="1">
      <c r="A51" s="117"/>
      <c r="B51" s="121"/>
      <c r="C51" s="180"/>
      <c r="D51" s="123"/>
      <c r="E51" s="51" t="s">
        <v>89</v>
      </c>
      <c r="F51" s="73" t="s">
        <v>69</v>
      </c>
      <c r="G51" s="67">
        <v>4</v>
      </c>
      <c r="H51" s="45">
        <f>AL51*AJ51</f>
        <v>198</v>
      </c>
      <c r="I51" s="45"/>
      <c r="J51" s="52"/>
      <c r="K51" s="52">
        <f>AK51*AM51</f>
        <v>0.16</v>
      </c>
      <c r="L51" s="60">
        <f>AP51*AQ13</f>
        <v>125.00422301375018</v>
      </c>
      <c r="M51" s="128"/>
      <c r="N51" s="145"/>
      <c r="O51" s="132"/>
      <c r="P51" s="8"/>
      <c r="Q51" s="27"/>
      <c r="R51" s="8"/>
      <c r="S51" s="8"/>
      <c r="T51" s="8"/>
      <c r="U51" s="43"/>
      <c r="V51" s="27"/>
      <c r="AJ51" s="8">
        <v>0.1</v>
      </c>
      <c r="AK51" s="27">
        <v>16</v>
      </c>
      <c r="AL51" s="8">
        <v>1980</v>
      </c>
      <c r="AM51" s="8">
        <v>0.01</v>
      </c>
      <c r="AN51" s="8">
        <f>AO51*H51</f>
        <v>3.9810262106289867</v>
      </c>
      <c r="AO51" s="43">
        <f>PI()*(K51)*(K51)/4</f>
        <v>2.0106192982974679E-2</v>
      </c>
      <c r="AP51" s="8">
        <f>AN51*G51</f>
        <v>15.924104842515947</v>
      </c>
    </row>
    <row r="52" spans="1:42" ht="19" customHeight="1">
      <c r="A52" s="169" t="s">
        <v>90</v>
      </c>
      <c r="B52" s="161" t="s">
        <v>91</v>
      </c>
      <c r="C52" s="146" t="s">
        <v>92</v>
      </c>
      <c r="D52" s="159" t="s">
        <v>93</v>
      </c>
      <c r="E52" s="158" t="s">
        <v>94</v>
      </c>
      <c r="F52" s="126" t="s">
        <v>34</v>
      </c>
      <c r="G52" s="9">
        <v>2</v>
      </c>
      <c r="H52" s="71">
        <v>2.6</v>
      </c>
      <c r="I52" s="15"/>
      <c r="J52" s="15">
        <v>0.5</v>
      </c>
      <c r="K52" s="15"/>
      <c r="L52" s="15">
        <f>J52*H52*G52</f>
        <v>2.6</v>
      </c>
      <c r="M52" s="128">
        <v>18.739999999999998</v>
      </c>
      <c r="N52" s="145">
        <f>M52*(SUM(L52:L62))</f>
        <v>704.15549999999985</v>
      </c>
      <c r="O52" s="132" t="s">
        <v>20</v>
      </c>
    </row>
    <row r="53" spans="1:42" ht="19" customHeight="1">
      <c r="A53" s="169"/>
      <c r="B53" s="161"/>
      <c r="C53" s="146"/>
      <c r="D53" s="160"/>
      <c r="E53" s="142"/>
      <c r="F53" s="126"/>
      <c r="G53" s="9">
        <v>2</v>
      </c>
      <c r="H53" s="71"/>
      <c r="I53" s="15">
        <v>3.75</v>
      </c>
      <c r="J53" s="15">
        <v>0.5</v>
      </c>
      <c r="K53" s="15"/>
      <c r="L53" s="15">
        <f>J53*I53*G53</f>
        <v>3.75</v>
      </c>
      <c r="M53" s="128"/>
      <c r="N53" s="145"/>
      <c r="O53" s="132"/>
    </row>
    <row r="54" spans="1:42" ht="19" customHeight="1">
      <c r="A54" s="169"/>
      <c r="B54" s="161"/>
      <c r="C54" s="146"/>
      <c r="D54" s="160"/>
      <c r="E54" s="142" t="s">
        <v>95</v>
      </c>
      <c r="F54" s="126" t="s">
        <v>34</v>
      </c>
      <c r="G54" s="9">
        <v>2</v>
      </c>
      <c r="H54" s="71">
        <v>5.5</v>
      </c>
      <c r="I54" s="15"/>
      <c r="J54" s="15">
        <v>0.5</v>
      </c>
      <c r="K54" s="16"/>
      <c r="L54" s="15">
        <f>J54*H54*G54</f>
        <v>5.5</v>
      </c>
      <c r="M54" s="128"/>
      <c r="N54" s="145"/>
      <c r="O54" s="132"/>
    </row>
    <row r="55" spans="1:42" ht="18.649999999999999" customHeight="1">
      <c r="A55" s="169"/>
      <c r="B55" s="161"/>
      <c r="C55" s="146"/>
      <c r="D55" s="160"/>
      <c r="E55" s="142"/>
      <c r="F55" s="126"/>
      <c r="G55" s="9">
        <v>2</v>
      </c>
      <c r="H55" s="71">
        <v>1.4</v>
      </c>
      <c r="I55" s="15"/>
      <c r="J55" s="15">
        <v>0.4</v>
      </c>
      <c r="K55" s="16"/>
      <c r="L55" s="15">
        <f>J55*H55*G55</f>
        <v>1.1199999999999999</v>
      </c>
      <c r="M55" s="128"/>
      <c r="N55" s="145"/>
      <c r="O55" s="132"/>
    </row>
    <row r="56" spans="1:42" ht="18.649999999999999" customHeight="1">
      <c r="A56" s="169"/>
      <c r="B56" s="161"/>
      <c r="C56" s="146"/>
      <c r="D56" s="160"/>
      <c r="E56" s="142"/>
      <c r="F56" s="126"/>
      <c r="G56" s="9">
        <v>2</v>
      </c>
      <c r="H56" s="71">
        <v>13.6</v>
      </c>
      <c r="I56" s="15"/>
      <c r="J56" s="15">
        <v>0.5</v>
      </c>
      <c r="K56" s="16"/>
      <c r="L56" s="15">
        <f>J56*H56*G56</f>
        <v>13.6</v>
      </c>
      <c r="M56" s="128"/>
      <c r="N56" s="145"/>
      <c r="O56" s="132"/>
    </row>
    <row r="57" spans="1:42" ht="18.649999999999999" customHeight="1">
      <c r="A57" s="169"/>
      <c r="B57" s="161"/>
      <c r="C57" s="146"/>
      <c r="D57" s="160"/>
      <c r="E57" s="142"/>
      <c r="F57" s="126"/>
      <c r="G57" s="9">
        <v>2</v>
      </c>
      <c r="H57" s="71"/>
      <c r="I57" s="15">
        <v>0.83</v>
      </c>
      <c r="J57" s="15">
        <v>0.5</v>
      </c>
      <c r="K57" s="16"/>
      <c r="L57" s="15">
        <f>J57*I57*G57</f>
        <v>0.83</v>
      </c>
      <c r="M57" s="128"/>
      <c r="N57" s="145"/>
      <c r="O57" s="132"/>
    </row>
    <row r="58" spans="1:42" ht="19.5" customHeight="1">
      <c r="A58" s="169"/>
      <c r="B58" s="161"/>
      <c r="C58" s="146"/>
      <c r="D58" s="160"/>
      <c r="E58" s="142"/>
      <c r="F58" s="126"/>
      <c r="G58" s="9">
        <v>2</v>
      </c>
      <c r="H58" s="71">
        <v>1.7</v>
      </c>
      <c r="I58" s="15"/>
      <c r="J58" s="15">
        <v>0.5</v>
      </c>
      <c r="K58" s="16"/>
      <c r="L58" s="15">
        <f>J58*H58*G58</f>
        <v>1.7</v>
      </c>
      <c r="M58" s="128"/>
      <c r="N58" s="145"/>
      <c r="O58" s="132"/>
    </row>
    <row r="59" spans="1:42" ht="19" customHeight="1">
      <c r="A59" s="169"/>
      <c r="B59" s="161"/>
      <c r="C59" s="146"/>
      <c r="D59" s="160"/>
      <c r="E59" s="142"/>
      <c r="F59" s="126"/>
      <c r="G59" s="9"/>
      <c r="H59" s="71"/>
      <c r="I59" s="15">
        <v>2.1</v>
      </c>
      <c r="J59" s="15">
        <v>0.5</v>
      </c>
      <c r="K59" s="16"/>
      <c r="L59" s="15">
        <f>J59*I59</f>
        <v>1.05</v>
      </c>
      <c r="M59" s="128"/>
      <c r="N59" s="145"/>
      <c r="O59" s="132"/>
    </row>
    <row r="60" spans="1:42" ht="18.649999999999999" customHeight="1">
      <c r="A60" s="169"/>
      <c r="B60" s="161"/>
      <c r="C60" s="146"/>
      <c r="D60" s="160"/>
      <c r="E60" s="142"/>
      <c r="F60" s="126"/>
      <c r="G60" s="9"/>
      <c r="H60" s="71"/>
      <c r="I60" s="15">
        <v>3.75</v>
      </c>
      <c r="J60" s="15">
        <v>0.5</v>
      </c>
      <c r="K60" s="16"/>
      <c r="L60" s="15">
        <f>J60*I60</f>
        <v>1.875</v>
      </c>
      <c r="M60" s="128"/>
      <c r="N60" s="145"/>
      <c r="O60" s="132"/>
    </row>
    <row r="61" spans="1:42" ht="18.649999999999999" customHeight="1">
      <c r="A61" s="169"/>
      <c r="B61" s="161"/>
      <c r="C61" s="146"/>
      <c r="D61" s="160"/>
      <c r="E61" s="142" t="s">
        <v>96</v>
      </c>
      <c r="F61" s="126" t="s">
        <v>34</v>
      </c>
      <c r="G61" s="9">
        <v>6</v>
      </c>
      <c r="H61" s="71"/>
      <c r="I61" s="15">
        <v>1.05</v>
      </c>
      <c r="J61" s="15">
        <v>0.5</v>
      </c>
      <c r="K61" s="16"/>
      <c r="L61" s="15">
        <f>J61*I61*G61</f>
        <v>3.1500000000000004</v>
      </c>
      <c r="M61" s="128"/>
      <c r="N61" s="145"/>
      <c r="O61" s="132"/>
    </row>
    <row r="62" spans="1:42" ht="18.649999999999999" customHeight="1">
      <c r="A62" s="169"/>
      <c r="B62" s="161"/>
      <c r="C62" s="146"/>
      <c r="D62" s="160"/>
      <c r="E62" s="142"/>
      <c r="F62" s="126"/>
      <c r="G62" s="9">
        <v>6</v>
      </c>
      <c r="H62" s="71">
        <v>0.8</v>
      </c>
      <c r="I62" s="15"/>
      <c r="J62" s="15">
        <v>0.5</v>
      </c>
      <c r="K62" s="16"/>
      <c r="L62" s="15">
        <f>J62*H62*G62</f>
        <v>2.4000000000000004</v>
      </c>
      <c r="M62" s="128"/>
      <c r="N62" s="145"/>
      <c r="O62" s="132"/>
    </row>
    <row r="63" spans="1:42" ht="105" customHeight="1">
      <c r="A63" s="84" t="s">
        <v>97</v>
      </c>
      <c r="B63" s="70" t="s">
        <v>98</v>
      </c>
      <c r="C63" s="158" t="s">
        <v>99</v>
      </c>
      <c r="D63" s="148" t="s">
        <v>100</v>
      </c>
      <c r="E63" s="61" t="s">
        <v>101</v>
      </c>
      <c r="F63" s="72" t="s">
        <v>42</v>
      </c>
      <c r="G63" s="61">
        <v>2</v>
      </c>
      <c r="H63" s="15"/>
      <c r="I63" s="15"/>
      <c r="J63" s="15"/>
      <c r="K63" s="16"/>
      <c r="L63" s="15">
        <v>2</v>
      </c>
      <c r="M63" s="19">
        <v>14.92</v>
      </c>
      <c r="N63" s="23">
        <f>M63*L63</f>
        <v>29.84</v>
      </c>
      <c r="O63" s="82" t="s">
        <v>20</v>
      </c>
    </row>
    <row r="64" spans="1:42" ht="104.5" customHeight="1">
      <c r="A64" s="81" t="s">
        <v>102</v>
      </c>
      <c r="B64" s="11" t="s">
        <v>103</v>
      </c>
      <c r="C64" s="142"/>
      <c r="D64" s="147"/>
      <c r="E64" s="9" t="s">
        <v>104</v>
      </c>
      <c r="F64" s="46" t="s">
        <v>42</v>
      </c>
      <c r="G64" s="9">
        <v>1</v>
      </c>
      <c r="H64" s="15"/>
      <c r="I64" s="15"/>
      <c r="J64" s="15"/>
      <c r="K64" s="16"/>
      <c r="L64" s="15">
        <v>1</v>
      </c>
      <c r="M64" s="19">
        <v>39.94</v>
      </c>
      <c r="N64" s="23">
        <f t="shared" ref="N64" si="0">M64*L64</f>
        <v>39.94</v>
      </c>
      <c r="O64" s="82" t="s">
        <v>20</v>
      </c>
    </row>
    <row r="65" spans="1:28" ht="204.5" customHeight="1">
      <c r="A65" s="83" t="s">
        <v>105</v>
      </c>
      <c r="B65" s="103" t="s">
        <v>106</v>
      </c>
      <c r="C65" s="162"/>
      <c r="D65" s="79" t="s">
        <v>107</v>
      </c>
      <c r="E65" s="104" t="s">
        <v>108</v>
      </c>
      <c r="F65" s="55" t="s">
        <v>42</v>
      </c>
      <c r="G65" s="10">
        <v>1</v>
      </c>
      <c r="H65" s="18"/>
      <c r="I65" s="18"/>
      <c r="J65" s="18"/>
      <c r="K65" s="64"/>
      <c r="L65" s="18">
        <v>1</v>
      </c>
      <c r="M65" s="77">
        <v>39.72</v>
      </c>
      <c r="N65" s="78">
        <f>M65*L65</f>
        <v>39.72</v>
      </c>
      <c r="O65" s="82" t="s">
        <v>20</v>
      </c>
    </row>
    <row r="66" spans="1:28" ht="37.5" customHeight="1">
      <c r="A66" s="156" t="s">
        <v>109</v>
      </c>
      <c r="B66" s="172" t="s">
        <v>110</v>
      </c>
      <c r="C66" s="156" t="s">
        <v>111</v>
      </c>
      <c r="D66" s="175" t="s">
        <v>112</v>
      </c>
      <c r="E66" s="107" t="s">
        <v>113</v>
      </c>
      <c r="F66" s="109" t="s">
        <v>114</v>
      </c>
      <c r="G66" s="107"/>
      <c r="H66" s="110">
        <v>2.6</v>
      </c>
      <c r="I66" s="110">
        <v>3.75</v>
      </c>
      <c r="J66" s="110">
        <v>0.5</v>
      </c>
      <c r="K66" s="110"/>
      <c r="L66" s="111">
        <f>J66*I66*H66</f>
        <v>4.875</v>
      </c>
      <c r="M66" s="150">
        <f>V75</f>
        <v>229.1534394644425</v>
      </c>
      <c r="N66" s="151" cm="1">
        <f t="array" ref="N66">SUM(M66*L66:L70)+R70+R71</f>
        <v>9787.7162831249989</v>
      </c>
      <c r="O66" s="149" t="s">
        <v>115</v>
      </c>
      <c r="R66" s="144" t="s">
        <v>116</v>
      </c>
      <c r="S66" s="144"/>
      <c r="T66" s="144"/>
      <c r="U66" s="144"/>
    </row>
    <row r="67" spans="1:28" ht="37.5" customHeight="1">
      <c r="A67" s="156"/>
      <c r="B67" s="172"/>
      <c r="C67" s="156"/>
      <c r="D67" s="175"/>
      <c r="E67" s="112" t="s">
        <v>117</v>
      </c>
      <c r="F67" s="109" t="s">
        <v>114</v>
      </c>
      <c r="G67" s="108"/>
      <c r="H67" s="111">
        <v>5.4</v>
      </c>
      <c r="I67" s="111">
        <v>3.75</v>
      </c>
      <c r="J67" s="111">
        <v>0.5</v>
      </c>
      <c r="K67" s="110"/>
      <c r="L67" s="111">
        <f>J67*I67*H67</f>
        <v>10.125</v>
      </c>
      <c r="M67" s="150"/>
      <c r="N67" s="151"/>
      <c r="O67" s="149"/>
      <c r="R67" s="53">
        <v>27.53</v>
      </c>
      <c r="S67" s="143" t="s">
        <v>118</v>
      </c>
      <c r="T67" s="143"/>
      <c r="X67" s="53"/>
      <c r="Z67" s="143" t="s">
        <v>119</v>
      </c>
      <c r="AA67" s="143"/>
      <c r="AB67" s="53">
        <f>(U68+U69)/R69+U71+U70</f>
        <v>20.618964003511852</v>
      </c>
    </row>
    <row r="68" spans="1:28" ht="37.5" customHeight="1">
      <c r="A68" s="156"/>
      <c r="B68" s="172"/>
      <c r="C68" s="156"/>
      <c r="D68" s="175"/>
      <c r="E68" s="156" t="s">
        <v>120</v>
      </c>
      <c r="F68" s="173" t="s">
        <v>114</v>
      </c>
      <c r="G68" s="107"/>
      <c r="H68" s="111">
        <v>1.4</v>
      </c>
      <c r="I68" s="111">
        <v>3.75</v>
      </c>
      <c r="J68" s="111">
        <v>0.4</v>
      </c>
      <c r="K68" s="110"/>
      <c r="L68" s="111">
        <f>J68*I68*H68</f>
        <v>2.0999999999999996</v>
      </c>
      <c r="M68" s="150"/>
      <c r="N68" s="151"/>
      <c r="O68" s="149"/>
      <c r="Q68" s="44"/>
      <c r="R68" s="53">
        <v>3</v>
      </c>
      <c r="S68" s="143" t="s">
        <v>121</v>
      </c>
      <c r="T68" s="143"/>
      <c r="U68" s="4">
        <v>160</v>
      </c>
      <c r="X68" s="53"/>
    </row>
    <row r="69" spans="1:28" ht="37.5" customHeight="1">
      <c r="A69" s="156"/>
      <c r="B69" s="172"/>
      <c r="C69" s="156"/>
      <c r="D69" s="175"/>
      <c r="E69" s="156"/>
      <c r="F69" s="173"/>
      <c r="G69" s="107"/>
      <c r="H69" s="111">
        <v>0.3</v>
      </c>
      <c r="I69" s="111">
        <v>3.75</v>
      </c>
      <c r="J69" s="111">
        <v>0.1</v>
      </c>
      <c r="K69" s="110"/>
      <c r="L69" s="111">
        <f>J69*I69*H69</f>
        <v>0.11249999999999999</v>
      </c>
      <c r="M69" s="150"/>
      <c r="N69" s="151"/>
      <c r="O69" s="149"/>
      <c r="Q69" s="44"/>
      <c r="R69" s="44">
        <f>SUM(L66:L70)</f>
        <v>42.712500000000006</v>
      </c>
      <c r="S69" s="54" t="s">
        <v>122</v>
      </c>
      <c r="U69" s="4">
        <v>80</v>
      </c>
      <c r="W69" s="29"/>
      <c r="X69" s="29"/>
    </row>
    <row r="70" spans="1:28" ht="37.5" customHeight="1">
      <c r="A70" s="156"/>
      <c r="B70" s="172"/>
      <c r="C70" s="156"/>
      <c r="D70" s="175"/>
      <c r="E70" s="107" t="s">
        <v>123</v>
      </c>
      <c r="F70" s="109" t="s">
        <v>114</v>
      </c>
      <c r="G70" s="107"/>
      <c r="H70" s="111">
        <v>13.6</v>
      </c>
      <c r="I70" s="111">
        <v>3.75</v>
      </c>
      <c r="J70" s="111">
        <v>0.5</v>
      </c>
      <c r="K70" s="110"/>
      <c r="L70" s="111">
        <f>J70*I70*H70</f>
        <v>25.5</v>
      </c>
      <c r="M70" s="150"/>
      <c r="N70" s="151"/>
      <c r="O70" s="149"/>
      <c r="Q70" s="44"/>
      <c r="R70" s="53"/>
      <c r="S70" s="143" t="s">
        <v>124</v>
      </c>
      <c r="T70" s="143"/>
      <c r="U70" s="4">
        <v>8</v>
      </c>
      <c r="X70" s="53"/>
    </row>
    <row r="71" spans="1:28" ht="18" customHeight="1">
      <c r="A71" s="170" t="s">
        <v>125</v>
      </c>
      <c r="B71" s="157" t="s">
        <v>126</v>
      </c>
      <c r="C71" s="163" t="s">
        <v>127</v>
      </c>
      <c r="D71" s="148" t="s">
        <v>128</v>
      </c>
      <c r="E71" s="158" t="s">
        <v>129</v>
      </c>
      <c r="F71" s="182" t="s">
        <v>34</v>
      </c>
      <c r="G71" s="61"/>
      <c r="H71" s="105"/>
      <c r="I71" s="99">
        <v>2.1</v>
      </c>
      <c r="J71" s="99">
        <v>4.2</v>
      </c>
      <c r="K71" s="105"/>
      <c r="L71" s="106">
        <f>J71*I71</f>
        <v>8.82</v>
      </c>
      <c r="M71" s="165">
        <v>21.91</v>
      </c>
      <c r="N71" s="167">
        <f>SUM(L71:L98)*M71</f>
        <v>9027.5115699999988</v>
      </c>
      <c r="O71" s="149" t="s">
        <v>20</v>
      </c>
      <c r="Q71" s="44"/>
      <c r="R71" s="53"/>
      <c r="S71" s="143" t="s">
        <v>130</v>
      </c>
      <c r="T71" s="143"/>
      <c r="U71" s="53">
        <v>7</v>
      </c>
    </row>
    <row r="72" spans="1:28" ht="18" customHeight="1">
      <c r="A72" s="169"/>
      <c r="B72" s="155"/>
      <c r="C72" s="146"/>
      <c r="D72" s="147"/>
      <c r="E72" s="142"/>
      <c r="F72" s="126"/>
      <c r="G72" s="9"/>
      <c r="H72" s="16"/>
      <c r="I72" s="15">
        <v>1.5</v>
      </c>
      <c r="J72" s="15">
        <v>4.2</v>
      </c>
      <c r="K72" s="16"/>
      <c r="L72" s="100">
        <f>J72*I72</f>
        <v>6.3000000000000007</v>
      </c>
      <c r="M72" s="166"/>
      <c r="N72" s="168"/>
      <c r="O72" s="149"/>
      <c r="Q72" s="44"/>
      <c r="R72" s="4">
        <v>130</v>
      </c>
      <c r="S72" s="143" t="s">
        <v>131</v>
      </c>
      <c r="T72" s="143"/>
      <c r="W72" s="4" t="s">
        <v>132</v>
      </c>
      <c r="X72" s="53">
        <f>R67+AB67+R72+R68</f>
        <v>181.14896400351185</v>
      </c>
    </row>
    <row r="73" spans="1:28" ht="18" customHeight="1">
      <c r="A73" s="169"/>
      <c r="B73" s="155"/>
      <c r="C73" s="146"/>
      <c r="D73" s="147"/>
      <c r="E73" s="142" t="s">
        <v>133</v>
      </c>
      <c r="F73" s="126" t="s">
        <v>34</v>
      </c>
      <c r="G73" s="9">
        <v>2</v>
      </c>
      <c r="H73" s="15">
        <v>1.8</v>
      </c>
      <c r="I73" s="15"/>
      <c r="J73" s="15">
        <v>4.2</v>
      </c>
      <c r="K73" s="16"/>
      <c r="L73" s="100">
        <f>J73*H73*G73</f>
        <v>15.120000000000001</v>
      </c>
      <c r="M73" s="166"/>
      <c r="N73" s="168"/>
      <c r="O73" s="149"/>
      <c r="Q73" s="44"/>
      <c r="R73" s="53"/>
      <c r="S73" s="143"/>
      <c r="T73" s="143"/>
      <c r="U73" s="53"/>
      <c r="W73" s="4" t="s">
        <v>134</v>
      </c>
      <c r="X73" s="53">
        <f>X72*15/100</f>
        <v>27.172344600526777</v>
      </c>
    </row>
    <row r="74" spans="1:28" ht="18" customHeight="1">
      <c r="A74" s="169"/>
      <c r="B74" s="155"/>
      <c r="C74" s="146"/>
      <c r="D74" s="147"/>
      <c r="E74" s="142"/>
      <c r="F74" s="126"/>
      <c r="G74" s="9">
        <v>2</v>
      </c>
      <c r="H74" s="15">
        <v>1.5</v>
      </c>
      <c r="I74" s="15"/>
      <c r="J74" s="15">
        <v>4.2</v>
      </c>
      <c r="K74" s="16"/>
      <c r="L74" s="100">
        <f>J74*H74*G74</f>
        <v>12.600000000000001</v>
      </c>
      <c r="M74" s="166"/>
      <c r="N74" s="168"/>
      <c r="O74" s="149"/>
      <c r="Q74" s="44"/>
      <c r="W74" s="4" t="s">
        <v>135</v>
      </c>
      <c r="X74" s="53">
        <f>SUM(X72,X73)*10/100</f>
        <v>20.832130860403865</v>
      </c>
    </row>
    <row r="75" spans="1:28" ht="18" customHeight="1">
      <c r="A75" s="169"/>
      <c r="B75" s="155"/>
      <c r="C75" s="146"/>
      <c r="D75" s="147"/>
      <c r="E75" s="142" t="s">
        <v>136</v>
      </c>
      <c r="F75" s="126" t="s">
        <v>34</v>
      </c>
      <c r="G75" s="9"/>
      <c r="H75" s="16"/>
      <c r="I75" s="15">
        <v>1.5</v>
      </c>
      <c r="J75" s="15">
        <v>3.85</v>
      </c>
      <c r="K75" s="16"/>
      <c r="L75" s="100">
        <f>J75*I75</f>
        <v>5.7750000000000004</v>
      </c>
      <c r="M75" s="166"/>
      <c r="N75" s="168"/>
      <c r="O75" s="149"/>
      <c r="Q75" s="44"/>
      <c r="S75" s="143" t="s">
        <v>137</v>
      </c>
      <c r="T75" s="143"/>
      <c r="U75" s="143"/>
      <c r="V75" s="53">
        <f>X72+X73+X74</f>
        <v>229.1534394644425</v>
      </c>
    </row>
    <row r="76" spans="1:28" ht="18" customHeight="1">
      <c r="A76" s="169"/>
      <c r="B76" s="155"/>
      <c r="C76" s="146"/>
      <c r="D76" s="147"/>
      <c r="E76" s="142"/>
      <c r="F76" s="126"/>
      <c r="G76" s="9"/>
      <c r="H76" s="16"/>
      <c r="I76" s="15">
        <v>1.5</v>
      </c>
      <c r="J76" s="15">
        <v>3.7</v>
      </c>
      <c r="K76" s="16"/>
      <c r="L76" s="100">
        <f>J76*I76</f>
        <v>5.5500000000000007</v>
      </c>
      <c r="M76" s="166"/>
      <c r="N76" s="168"/>
      <c r="O76" s="149"/>
      <c r="Q76" s="44"/>
    </row>
    <row r="77" spans="1:28" ht="18" customHeight="1">
      <c r="A77" s="169"/>
      <c r="B77" s="155"/>
      <c r="C77" s="146"/>
      <c r="D77" s="147"/>
      <c r="E77" s="142" t="s">
        <v>138</v>
      </c>
      <c r="F77" s="126" t="s">
        <v>34</v>
      </c>
      <c r="G77" s="9">
        <v>2</v>
      </c>
      <c r="H77" s="16"/>
      <c r="I77" s="15">
        <v>1.65</v>
      </c>
      <c r="J77" s="15">
        <v>4.2</v>
      </c>
      <c r="K77" s="16"/>
      <c r="L77" s="100">
        <f>J77*I77*G77</f>
        <v>13.86</v>
      </c>
      <c r="M77" s="166"/>
      <c r="N77" s="168"/>
      <c r="O77" s="149"/>
      <c r="Q77" s="44"/>
    </row>
    <row r="78" spans="1:28" ht="18" customHeight="1">
      <c r="A78" s="169"/>
      <c r="B78" s="155"/>
      <c r="C78" s="146"/>
      <c r="D78" s="147"/>
      <c r="E78" s="142"/>
      <c r="F78" s="126"/>
      <c r="G78" s="9">
        <v>2</v>
      </c>
      <c r="H78" s="16"/>
      <c r="I78" s="15">
        <v>0.83</v>
      </c>
      <c r="J78" s="15">
        <v>4.2</v>
      </c>
      <c r="K78" s="16"/>
      <c r="L78" s="100">
        <f>J78*I78*G78</f>
        <v>6.9719999999999995</v>
      </c>
      <c r="M78" s="166"/>
      <c r="N78" s="168"/>
      <c r="O78" s="149"/>
      <c r="Q78" s="44"/>
    </row>
    <row r="79" spans="1:28" ht="18" customHeight="1">
      <c r="A79" s="169"/>
      <c r="B79" s="155"/>
      <c r="C79" s="146"/>
      <c r="D79" s="147"/>
      <c r="E79" s="142" t="s">
        <v>139</v>
      </c>
      <c r="F79" s="126" t="s">
        <v>34</v>
      </c>
      <c r="G79" s="9">
        <v>4</v>
      </c>
      <c r="H79" s="15">
        <v>1.1499999999999999</v>
      </c>
      <c r="I79" s="15"/>
      <c r="J79" s="15">
        <v>4.2</v>
      </c>
      <c r="K79" s="16"/>
      <c r="L79" s="100">
        <f>J79*H79*G79</f>
        <v>19.32</v>
      </c>
      <c r="M79" s="166"/>
      <c r="N79" s="168"/>
      <c r="O79" s="149"/>
      <c r="Q79" s="44"/>
    </row>
    <row r="80" spans="1:28" ht="18" customHeight="1">
      <c r="A80" s="169"/>
      <c r="B80" s="155"/>
      <c r="C80" s="146"/>
      <c r="D80" s="147"/>
      <c r="E80" s="142"/>
      <c r="F80" s="126"/>
      <c r="G80" s="9">
        <v>2</v>
      </c>
      <c r="H80" s="15">
        <v>0.9</v>
      </c>
      <c r="I80" s="15"/>
      <c r="J80" s="15">
        <v>3.9</v>
      </c>
      <c r="K80" s="16"/>
      <c r="L80" s="100">
        <f>J80*H80*G80</f>
        <v>7.02</v>
      </c>
      <c r="M80" s="166"/>
      <c r="N80" s="168"/>
      <c r="O80" s="149"/>
      <c r="Q80" s="44"/>
    </row>
    <row r="81" spans="1:17" ht="18" customHeight="1">
      <c r="A81" s="169"/>
      <c r="B81" s="155"/>
      <c r="C81" s="146"/>
      <c r="D81" s="147"/>
      <c r="E81" s="142"/>
      <c r="F81" s="126"/>
      <c r="G81" s="9">
        <v>2</v>
      </c>
      <c r="H81" s="15">
        <v>3.1</v>
      </c>
      <c r="I81" s="15"/>
      <c r="J81" s="15">
        <v>4.2</v>
      </c>
      <c r="K81" s="16"/>
      <c r="L81" s="100">
        <f>J81*H81*G81</f>
        <v>26.040000000000003</v>
      </c>
      <c r="M81" s="166"/>
      <c r="N81" s="168"/>
      <c r="O81" s="149"/>
      <c r="Q81" s="44"/>
    </row>
    <row r="82" spans="1:17" ht="18" customHeight="1">
      <c r="A82" s="169"/>
      <c r="B82" s="155"/>
      <c r="C82" s="146"/>
      <c r="D82" s="147"/>
      <c r="E82" s="142" t="s">
        <v>140</v>
      </c>
      <c r="F82" s="126" t="s">
        <v>141</v>
      </c>
      <c r="G82" s="9">
        <v>4</v>
      </c>
      <c r="H82" s="16"/>
      <c r="I82" s="15">
        <v>0.2</v>
      </c>
      <c r="J82" s="15">
        <v>0.3</v>
      </c>
      <c r="K82" s="16"/>
      <c r="L82" s="100">
        <f>J82*I82*G82</f>
        <v>0.24</v>
      </c>
      <c r="M82" s="166"/>
      <c r="N82" s="168"/>
      <c r="O82" s="149"/>
      <c r="Q82" s="44"/>
    </row>
    <row r="83" spans="1:17" ht="18" customHeight="1">
      <c r="A83" s="169"/>
      <c r="B83" s="155"/>
      <c r="C83" s="146"/>
      <c r="D83" s="147"/>
      <c r="E83" s="142"/>
      <c r="F83" s="126"/>
      <c r="G83" s="9">
        <v>2</v>
      </c>
      <c r="H83" s="15">
        <v>0.9</v>
      </c>
      <c r="I83" s="15"/>
      <c r="J83" s="15">
        <v>0.3</v>
      </c>
      <c r="K83" s="16"/>
      <c r="L83" s="100">
        <f>J83*H83*G83</f>
        <v>0.54</v>
      </c>
      <c r="M83" s="166"/>
      <c r="N83" s="168"/>
      <c r="O83" s="149"/>
      <c r="Q83" s="44"/>
    </row>
    <row r="84" spans="1:17" ht="18" customHeight="1">
      <c r="A84" s="169"/>
      <c r="B84" s="155"/>
      <c r="C84" s="146"/>
      <c r="D84" s="147"/>
      <c r="E84" s="142"/>
      <c r="F84" s="126"/>
      <c r="G84" s="9">
        <v>2</v>
      </c>
      <c r="H84" s="15">
        <v>0.9</v>
      </c>
      <c r="I84" s="15">
        <v>0.2</v>
      </c>
      <c r="J84" s="15"/>
      <c r="K84" s="16"/>
      <c r="L84" s="100">
        <f>H84*I84*G84</f>
        <v>0.36000000000000004</v>
      </c>
      <c r="M84" s="166"/>
      <c r="N84" s="168"/>
      <c r="O84" s="149"/>
      <c r="Q84" s="44"/>
    </row>
    <row r="85" spans="1:17" ht="18" customHeight="1">
      <c r="A85" s="169"/>
      <c r="B85" s="155"/>
      <c r="C85" s="146"/>
      <c r="D85" s="147"/>
      <c r="E85" s="142" t="s">
        <v>142</v>
      </c>
      <c r="F85" s="126" t="s">
        <v>141</v>
      </c>
      <c r="G85" s="9">
        <v>1</v>
      </c>
      <c r="H85" s="16"/>
      <c r="I85" s="15">
        <v>3.15</v>
      </c>
      <c r="J85" s="15">
        <v>3.8</v>
      </c>
      <c r="K85" s="16"/>
      <c r="L85" s="100">
        <f>J85*I85</f>
        <v>11.969999999999999</v>
      </c>
      <c r="M85" s="166"/>
      <c r="N85" s="168"/>
      <c r="O85" s="149"/>
      <c r="Q85" s="44"/>
    </row>
    <row r="86" spans="1:17" ht="18" customHeight="1">
      <c r="A86" s="169"/>
      <c r="B86" s="155"/>
      <c r="C86" s="146"/>
      <c r="D86" s="147"/>
      <c r="E86" s="142"/>
      <c r="F86" s="126"/>
      <c r="G86" s="9">
        <v>1</v>
      </c>
      <c r="H86" s="16"/>
      <c r="I86" s="15">
        <v>3.15</v>
      </c>
      <c r="J86" s="15">
        <v>4.3</v>
      </c>
      <c r="K86" s="16"/>
      <c r="L86" s="100">
        <f>J86*I86</f>
        <v>13.545</v>
      </c>
      <c r="M86" s="166"/>
      <c r="N86" s="168"/>
      <c r="O86" s="149"/>
      <c r="Q86" s="44"/>
    </row>
    <row r="87" spans="1:17" ht="18" customHeight="1">
      <c r="A87" s="169"/>
      <c r="B87" s="155"/>
      <c r="C87" s="146"/>
      <c r="D87" s="147"/>
      <c r="E87" s="142"/>
      <c r="F87" s="126"/>
      <c r="G87" s="9">
        <v>2</v>
      </c>
      <c r="H87" s="16">
        <v>0.3</v>
      </c>
      <c r="I87" s="15"/>
      <c r="J87" s="15">
        <v>4.3</v>
      </c>
      <c r="K87" s="16"/>
      <c r="L87" s="100">
        <f>J87*H87*G87</f>
        <v>2.5799999999999996</v>
      </c>
      <c r="M87" s="166"/>
      <c r="N87" s="168"/>
      <c r="O87" s="149"/>
      <c r="Q87" s="44"/>
    </row>
    <row r="88" spans="1:17" ht="18" customHeight="1">
      <c r="A88" s="169"/>
      <c r="B88" s="155"/>
      <c r="C88" s="146"/>
      <c r="D88" s="147"/>
      <c r="E88" s="142" t="s">
        <v>143</v>
      </c>
      <c r="F88" s="126" t="s">
        <v>141</v>
      </c>
      <c r="G88" s="9">
        <v>4</v>
      </c>
      <c r="H88" s="15">
        <v>0.8</v>
      </c>
      <c r="I88" s="15"/>
      <c r="J88" s="15">
        <v>4.8</v>
      </c>
      <c r="K88" s="16"/>
      <c r="L88" s="100">
        <f>J88*H88*G88</f>
        <v>15.36</v>
      </c>
      <c r="M88" s="166"/>
      <c r="N88" s="168"/>
      <c r="O88" s="149"/>
      <c r="Q88" s="44"/>
    </row>
    <row r="89" spans="1:17" ht="18" customHeight="1">
      <c r="A89" s="169"/>
      <c r="B89" s="155"/>
      <c r="C89" s="146"/>
      <c r="D89" s="147"/>
      <c r="E89" s="142"/>
      <c r="F89" s="126"/>
      <c r="G89" s="9">
        <v>4</v>
      </c>
      <c r="H89" s="15">
        <v>8.9</v>
      </c>
      <c r="I89" s="15"/>
      <c r="J89" s="15">
        <v>4.3</v>
      </c>
      <c r="K89" s="16"/>
      <c r="L89" s="100">
        <f>J89*H89*G89</f>
        <v>153.08000000000001</v>
      </c>
      <c r="M89" s="166"/>
      <c r="N89" s="168"/>
      <c r="O89" s="149"/>
      <c r="Q89" s="44"/>
    </row>
    <row r="90" spans="1:17" ht="18" customHeight="1">
      <c r="A90" s="169"/>
      <c r="B90" s="155"/>
      <c r="C90" s="146"/>
      <c r="D90" s="147"/>
      <c r="E90" s="142" t="s">
        <v>144</v>
      </c>
      <c r="F90" s="126" t="s">
        <v>141</v>
      </c>
      <c r="G90" s="9">
        <v>2</v>
      </c>
      <c r="H90" s="16"/>
      <c r="I90" s="15">
        <v>3.15</v>
      </c>
      <c r="J90" s="15">
        <v>4.3</v>
      </c>
      <c r="K90" s="16"/>
      <c r="L90" s="100">
        <f>J90*I90*G90</f>
        <v>27.09</v>
      </c>
      <c r="M90" s="166"/>
      <c r="N90" s="168"/>
      <c r="O90" s="149"/>
      <c r="Q90" s="44"/>
    </row>
    <row r="91" spans="1:17" ht="18" customHeight="1">
      <c r="A91" s="169"/>
      <c r="B91" s="155"/>
      <c r="C91" s="146"/>
      <c r="D91" s="147"/>
      <c r="E91" s="142"/>
      <c r="F91" s="126"/>
      <c r="G91" s="9">
        <v>2</v>
      </c>
      <c r="H91" s="16">
        <v>0.3</v>
      </c>
      <c r="I91" s="15"/>
      <c r="J91" s="15">
        <v>4.3</v>
      </c>
      <c r="K91" s="16"/>
      <c r="L91" s="100">
        <f>J91*H91*G91</f>
        <v>2.5799999999999996</v>
      </c>
      <c r="M91" s="166"/>
      <c r="N91" s="168"/>
      <c r="O91" s="149"/>
      <c r="Q91" s="44"/>
    </row>
    <row r="92" spans="1:17" ht="18" customHeight="1">
      <c r="A92" s="169"/>
      <c r="B92" s="155"/>
      <c r="C92" s="146"/>
      <c r="D92" s="147"/>
      <c r="E92" s="9" t="s">
        <v>145</v>
      </c>
      <c r="F92" s="46" t="s">
        <v>141</v>
      </c>
      <c r="G92" s="9">
        <v>4</v>
      </c>
      <c r="H92" s="15">
        <v>1</v>
      </c>
      <c r="I92" s="15"/>
      <c r="J92" s="15">
        <v>4.3</v>
      </c>
      <c r="K92" s="16"/>
      <c r="L92" s="100">
        <f>J92*H92*G92</f>
        <v>17.2</v>
      </c>
      <c r="M92" s="166"/>
      <c r="N92" s="168"/>
      <c r="O92" s="149"/>
      <c r="Q92" s="44"/>
    </row>
    <row r="93" spans="1:17" ht="18" customHeight="1">
      <c r="A93" s="169"/>
      <c r="B93" s="155"/>
      <c r="C93" s="146"/>
      <c r="D93" s="147"/>
      <c r="E93" s="142" t="s">
        <v>146</v>
      </c>
      <c r="F93" s="126" t="s">
        <v>141</v>
      </c>
      <c r="G93" s="9">
        <v>1</v>
      </c>
      <c r="H93" s="16"/>
      <c r="I93" s="15">
        <v>3.15</v>
      </c>
      <c r="J93" s="15">
        <v>4.3</v>
      </c>
      <c r="K93" s="16"/>
      <c r="L93" s="100">
        <f>J93*I93*G93</f>
        <v>13.545</v>
      </c>
      <c r="M93" s="166"/>
      <c r="N93" s="168"/>
      <c r="O93" s="149"/>
      <c r="Q93" s="44"/>
    </row>
    <row r="94" spans="1:17" ht="18" customHeight="1">
      <c r="A94" s="169"/>
      <c r="B94" s="155"/>
      <c r="C94" s="146"/>
      <c r="D94" s="147"/>
      <c r="E94" s="142"/>
      <c r="F94" s="126"/>
      <c r="G94" s="9">
        <v>2</v>
      </c>
      <c r="H94" s="16">
        <v>0.3</v>
      </c>
      <c r="I94" s="15"/>
      <c r="J94" s="15">
        <v>4.3</v>
      </c>
      <c r="K94" s="16"/>
      <c r="L94" s="100">
        <f>J94*H94*G94</f>
        <v>2.5799999999999996</v>
      </c>
      <c r="M94" s="166"/>
      <c r="N94" s="168"/>
      <c r="O94" s="149"/>
      <c r="Q94" s="44"/>
    </row>
    <row r="95" spans="1:17" ht="18" customHeight="1">
      <c r="A95" s="169"/>
      <c r="B95" s="155"/>
      <c r="C95" s="146"/>
      <c r="D95" s="147"/>
      <c r="E95" s="142"/>
      <c r="F95" s="126"/>
      <c r="G95" s="9">
        <v>1</v>
      </c>
      <c r="H95" s="16"/>
      <c r="I95" s="15">
        <v>3.75</v>
      </c>
      <c r="J95" s="15">
        <v>4.3</v>
      </c>
      <c r="K95" s="16"/>
      <c r="L95" s="100">
        <f>J95*I95*G95</f>
        <v>16.125</v>
      </c>
      <c r="M95" s="166"/>
      <c r="N95" s="168"/>
      <c r="O95" s="149"/>
      <c r="Q95" s="44"/>
    </row>
    <row r="96" spans="1:17" ht="18" customHeight="1">
      <c r="A96" s="169"/>
      <c r="B96" s="155"/>
      <c r="C96" s="146"/>
      <c r="D96" s="147"/>
      <c r="E96" s="142" t="s">
        <v>71</v>
      </c>
      <c r="F96" s="126" t="s">
        <v>34</v>
      </c>
      <c r="G96" s="12">
        <v>2</v>
      </c>
      <c r="H96" s="16">
        <v>0.8</v>
      </c>
      <c r="I96" s="16"/>
      <c r="J96" s="16">
        <v>0.25</v>
      </c>
      <c r="K96" s="16"/>
      <c r="L96" s="100">
        <f>J96*H96*G96</f>
        <v>0.4</v>
      </c>
      <c r="M96" s="166"/>
      <c r="N96" s="168"/>
      <c r="O96" s="149"/>
      <c r="Q96" s="44"/>
    </row>
    <row r="97" spans="1:28" ht="18" customHeight="1">
      <c r="A97" s="169"/>
      <c r="B97" s="155"/>
      <c r="C97" s="146"/>
      <c r="D97" s="147"/>
      <c r="E97" s="142"/>
      <c r="F97" s="126"/>
      <c r="G97" s="12">
        <v>2</v>
      </c>
      <c r="H97" s="16">
        <v>0.8</v>
      </c>
      <c r="I97" s="16">
        <v>3.55</v>
      </c>
      <c r="J97" s="16"/>
      <c r="K97" s="16"/>
      <c r="L97" s="100">
        <f>H97*I97*G97</f>
        <v>5.68</v>
      </c>
      <c r="M97" s="166"/>
      <c r="N97" s="168"/>
      <c r="O97" s="149"/>
      <c r="Q97" s="44"/>
    </row>
    <row r="98" spans="1:28" ht="18" customHeight="1">
      <c r="A98" s="169"/>
      <c r="B98" s="155"/>
      <c r="C98" s="146"/>
      <c r="D98" s="147"/>
      <c r="E98" s="142"/>
      <c r="F98" s="126"/>
      <c r="G98" s="12">
        <v>2</v>
      </c>
      <c r="H98" s="16"/>
      <c r="I98" s="16">
        <v>3.55</v>
      </c>
      <c r="J98" s="16">
        <v>0.25</v>
      </c>
      <c r="K98" s="16"/>
      <c r="L98" s="100">
        <f>J98*I98*G98</f>
        <v>1.7749999999999999</v>
      </c>
      <c r="M98" s="166"/>
      <c r="N98" s="168"/>
      <c r="O98" s="149"/>
      <c r="Q98" s="44"/>
    </row>
    <row r="99" spans="1:28" ht="72.5" customHeight="1">
      <c r="A99" s="86" t="s">
        <v>147</v>
      </c>
      <c r="B99" s="68" t="s">
        <v>148</v>
      </c>
      <c r="C99" s="97" t="s">
        <v>149</v>
      </c>
      <c r="D99" s="147" t="s">
        <v>150</v>
      </c>
      <c r="E99" s="147"/>
      <c r="F99" s="46" t="s">
        <v>42</v>
      </c>
      <c r="G99" s="12"/>
      <c r="H99" s="15">
        <v>55.61</v>
      </c>
      <c r="I99" s="16"/>
      <c r="J99" s="16"/>
      <c r="K99" s="16"/>
      <c r="L99" s="98">
        <v>19.89</v>
      </c>
      <c r="M99" s="74">
        <v>21.25</v>
      </c>
      <c r="N99" s="75">
        <f>M99*L99</f>
        <v>422.66250000000002</v>
      </c>
      <c r="O99" s="87" t="s">
        <v>20</v>
      </c>
      <c r="Q99" s="44"/>
    </row>
    <row r="100" spans="1:28" ht="18" customHeight="1">
      <c r="A100" s="169" t="s">
        <v>151</v>
      </c>
      <c r="B100" s="174" t="s">
        <v>110</v>
      </c>
      <c r="C100" s="146" t="s">
        <v>152</v>
      </c>
      <c r="D100" s="147" t="s">
        <v>153</v>
      </c>
      <c r="E100" s="9" t="s">
        <v>129</v>
      </c>
      <c r="F100" s="56" t="s">
        <v>19</v>
      </c>
      <c r="G100" s="9"/>
      <c r="H100" s="16">
        <v>0.3</v>
      </c>
      <c r="I100" s="15">
        <v>2.1</v>
      </c>
      <c r="J100" s="15">
        <v>4.2</v>
      </c>
      <c r="K100" s="16"/>
      <c r="L100" s="100">
        <f>J100*I100*H100</f>
        <v>2.6459999999999999</v>
      </c>
      <c r="M100" s="152">
        <f>V109</f>
        <v>240.37772312643639</v>
      </c>
      <c r="N100" s="145">
        <f>M100*SUM(L100:L113)+R107</f>
        <v>17481.2492969175</v>
      </c>
      <c r="O100" s="149" t="s">
        <v>115</v>
      </c>
      <c r="Q100" s="4" t="s">
        <v>154</v>
      </c>
      <c r="R100" s="144" t="s">
        <v>116</v>
      </c>
      <c r="S100" s="144"/>
      <c r="T100" s="144"/>
      <c r="U100" s="144"/>
    </row>
    <row r="101" spans="1:28" ht="18" customHeight="1">
      <c r="A101" s="169"/>
      <c r="B101" s="174"/>
      <c r="C101" s="146"/>
      <c r="D101" s="147"/>
      <c r="E101" s="9" t="s">
        <v>133</v>
      </c>
      <c r="F101" s="56" t="s">
        <v>19</v>
      </c>
      <c r="G101" s="9">
        <v>2</v>
      </c>
      <c r="H101" s="15">
        <v>1.5</v>
      </c>
      <c r="I101" s="15">
        <v>0.3</v>
      </c>
      <c r="J101" s="15">
        <v>4.2</v>
      </c>
      <c r="K101" s="16"/>
      <c r="L101" s="100">
        <f>J101*H101*G101*I101</f>
        <v>3.7800000000000002</v>
      </c>
      <c r="M101" s="152"/>
      <c r="N101" s="145"/>
      <c r="O101" s="149"/>
      <c r="Q101" s="76">
        <v>38.659999999999997</v>
      </c>
      <c r="R101" s="53">
        <v>38.67</v>
      </c>
      <c r="S101" s="143" t="s">
        <v>118</v>
      </c>
      <c r="T101" s="143"/>
      <c r="X101" s="53"/>
      <c r="Z101" s="143" t="s">
        <v>119</v>
      </c>
      <c r="AA101" s="143"/>
      <c r="AB101" s="53">
        <f>(U102+U103)/R103+U105+U104</f>
        <v>18.351915514969445</v>
      </c>
    </row>
    <row r="102" spans="1:28" ht="18" customHeight="1">
      <c r="A102" s="169"/>
      <c r="B102" s="174"/>
      <c r="C102" s="146"/>
      <c r="D102" s="147"/>
      <c r="E102" s="9" t="s">
        <v>136</v>
      </c>
      <c r="F102" s="56" t="s">
        <v>19</v>
      </c>
      <c r="G102" s="9"/>
      <c r="H102" s="16">
        <v>0.3</v>
      </c>
      <c r="I102" s="15">
        <v>1.5</v>
      </c>
      <c r="J102" s="15">
        <v>3.77</v>
      </c>
      <c r="K102" s="16"/>
      <c r="L102" s="100">
        <f>J102*I102*H102</f>
        <v>1.6965000000000001</v>
      </c>
      <c r="M102" s="152"/>
      <c r="N102" s="145"/>
      <c r="O102" s="149"/>
      <c r="Q102" s="44"/>
      <c r="R102" s="53">
        <v>3</v>
      </c>
      <c r="S102" s="143" t="s">
        <v>121</v>
      </c>
      <c r="T102" s="143"/>
      <c r="U102" s="4">
        <v>160</v>
      </c>
      <c r="V102" s="4" t="s">
        <v>155</v>
      </c>
      <c r="X102" s="53"/>
    </row>
    <row r="103" spans="1:28" ht="18" customHeight="1">
      <c r="A103" s="169"/>
      <c r="B103" s="174"/>
      <c r="C103" s="146"/>
      <c r="D103" s="147"/>
      <c r="E103" s="9" t="s">
        <v>138</v>
      </c>
      <c r="F103" s="56" t="s">
        <v>19</v>
      </c>
      <c r="G103" s="9">
        <v>2</v>
      </c>
      <c r="H103" s="16">
        <v>0.3</v>
      </c>
      <c r="I103" s="15">
        <v>1.1299999999999999</v>
      </c>
      <c r="J103" s="15">
        <v>4.2</v>
      </c>
      <c r="K103" s="16"/>
      <c r="L103" s="100">
        <f>J103*I103*G103*H103</f>
        <v>2.8475999999999995</v>
      </c>
      <c r="M103" s="152"/>
      <c r="N103" s="145"/>
      <c r="O103" s="149"/>
      <c r="Q103" s="44"/>
      <c r="R103" s="44">
        <f>SUM(L100:L113)</f>
        <v>71.600849999999994</v>
      </c>
      <c r="S103" s="54" t="s">
        <v>122</v>
      </c>
      <c r="U103" s="4">
        <v>80</v>
      </c>
      <c r="V103" s="4" t="s">
        <v>156</v>
      </c>
      <c r="W103" s="29"/>
      <c r="X103" s="29"/>
    </row>
    <row r="104" spans="1:28" ht="18" customHeight="1">
      <c r="A104" s="169"/>
      <c r="B104" s="174"/>
      <c r="C104" s="146"/>
      <c r="D104" s="147"/>
      <c r="E104" s="142" t="s">
        <v>139</v>
      </c>
      <c r="F104" s="171" t="s">
        <v>19</v>
      </c>
      <c r="G104" s="9">
        <v>4</v>
      </c>
      <c r="H104" s="15">
        <v>1.1499999999999999</v>
      </c>
      <c r="I104" s="15">
        <v>0.3</v>
      </c>
      <c r="J104" s="15">
        <v>4.2</v>
      </c>
      <c r="K104" s="16"/>
      <c r="L104" s="100">
        <f>J104*H104*G104*I104</f>
        <v>5.7960000000000003</v>
      </c>
      <c r="M104" s="152"/>
      <c r="N104" s="145"/>
      <c r="O104" s="149"/>
      <c r="Q104" s="44"/>
      <c r="R104" s="53"/>
      <c r="S104" s="143" t="s">
        <v>124</v>
      </c>
      <c r="T104" s="143"/>
      <c r="U104" s="4">
        <v>8</v>
      </c>
      <c r="X104" s="53"/>
    </row>
    <row r="105" spans="1:28" ht="18" customHeight="1">
      <c r="A105" s="169"/>
      <c r="B105" s="174"/>
      <c r="C105" s="146"/>
      <c r="D105" s="147"/>
      <c r="E105" s="142"/>
      <c r="F105" s="171"/>
      <c r="G105" s="9">
        <v>2</v>
      </c>
      <c r="H105" s="15">
        <v>0.9</v>
      </c>
      <c r="I105" s="15">
        <v>0.3</v>
      </c>
      <c r="J105" s="15">
        <v>3.9</v>
      </c>
      <c r="K105" s="16"/>
      <c r="L105" s="100">
        <f>J105*H105*G105*I105</f>
        <v>2.1059999999999999</v>
      </c>
      <c r="M105" s="152"/>
      <c r="N105" s="145"/>
      <c r="O105" s="149"/>
      <c r="Q105" s="44"/>
      <c r="R105" s="53"/>
      <c r="S105" s="143" t="s">
        <v>130</v>
      </c>
      <c r="T105" s="143"/>
      <c r="U105" s="53">
        <v>7</v>
      </c>
    </row>
    <row r="106" spans="1:28" ht="18" customHeight="1">
      <c r="A106" s="169"/>
      <c r="B106" s="174"/>
      <c r="C106" s="146"/>
      <c r="D106" s="147"/>
      <c r="E106" s="9" t="s">
        <v>140</v>
      </c>
      <c r="F106" s="56" t="s">
        <v>19</v>
      </c>
      <c r="G106" s="9">
        <v>2</v>
      </c>
      <c r="H106" s="15">
        <v>0.9</v>
      </c>
      <c r="I106" s="15">
        <v>0.1</v>
      </c>
      <c r="J106" s="15">
        <v>0.3</v>
      </c>
      <c r="K106" s="16"/>
      <c r="L106" s="100">
        <f>J106*H106*G106*I106</f>
        <v>5.4000000000000006E-2</v>
      </c>
      <c r="M106" s="152"/>
      <c r="N106" s="145"/>
      <c r="O106" s="149"/>
      <c r="Q106" s="44"/>
      <c r="R106" s="4">
        <v>130</v>
      </c>
      <c r="S106" s="143" t="s">
        <v>131</v>
      </c>
      <c r="T106" s="143"/>
      <c r="W106" s="4" t="s">
        <v>132</v>
      </c>
      <c r="X106" s="53">
        <f>R101+AB101+R106+R102</f>
        <v>190.02191551496946</v>
      </c>
    </row>
    <row r="107" spans="1:28" ht="18" customHeight="1">
      <c r="A107" s="169"/>
      <c r="B107" s="174"/>
      <c r="C107" s="146"/>
      <c r="D107" s="147"/>
      <c r="E107" s="9" t="s">
        <v>142</v>
      </c>
      <c r="F107" s="56" t="s">
        <v>19</v>
      </c>
      <c r="G107" s="9"/>
      <c r="H107" s="16">
        <v>0.3</v>
      </c>
      <c r="I107" s="15">
        <v>3.75</v>
      </c>
      <c r="J107" s="15">
        <v>3.75</v>
      </c>
      <c r="K107" s="16"/>
      <c r="L107" s="100">
        <f>J107*I107*H107</f>
        <v>4.21875</v>
      </c>
      <c r="M107" s="152"/>
      <c r="N107" s="145"/>
      <c r="O107" s="149"/>
      <c r="Q107" s="44"/>
      <c r="R107" s="53">
        <v>270</v>
      </c>
      <c r="S107" s="143" t="s">
        <v>157</v>
      </c>
      <c r="T107" s="143"/>
      <c r="U107" s="53"/>
      <c r="W107" s="4" t="s">
        <v>134</v>
      </c>
      <c r="X107" s="53">
        <f>X106*15/100</f>
        <v>28.50328732724542</v>
      </c>
    </row>
    <row r="108" spans="1:28" ht="18" customHeight="1">
      <c r="A108" s="169"/>
      <c r="B108" s="174"/>
      <c r="C108" s="146"/>
      <c r="D108" s="147"/>
      <c r="E108" s="142" t="s">
        <v>143</v>
      </c>
      <c r="F108" s="171" t="s">
        <v>19</v>
      </c>
      <c r="G108" s="9">
        <v>2</v>
      </c>
      <c r="H108" s="15">
        <v>0.8</v>
      </c>
      <c r="I108" s="15">
        <v>0.3</v>
      </c>
      <c r="J108" s="15">
        <v>4.8</v>
      </c>
      <c r="K108" s="16"/>
      <c r="L108" s="100">
        <f>J108*H108*G108*I108</f>
        <v>2.3039999999999998</v>
      </c>
      <c r="M108" s="152"/>
      <c r="N108" s="145"/>
      <c r="O108" s="149"/>
      <c r="Q108" s="44"/>
      <c r="W108" s="4" t="s">
        <v>135</v>
      </c>
      <c r="X108" s="53">
        <f>SUM(X106,X107)*10/100</f>
        <v>21.852520284221491</v>
      </c>
    </row>
    <row r="109" spans="1:28" ht="18" customHeight="1">
      <c r="A109" s="169"/>
      <c r="B109" s="174"/>
      <c r="C109" s="146"/>
      <c r="D109" s="147"/>
      <c r="E109" s="142"/>
      <c r="F109" s="171"/>
      <c r="G109" s="9">
        <v>2</v>
      </c>
      <c r="H109" s="15">
        <v>8.9</v>
      </c>
      <c r="I109" s="15">
        <v>0.3</v>
      </c>
      <c r="J109" s="15">
        <v>4.3</v>
      </c>
      <c r="K109" s="16"/>
      <c r="L109" s="100">
        <f>J109*H109*G109*I109</f>
        <v>22.962</v>
      </c>
      <c r="M109" s="152"/>
      <c r="N109" s="145"/>
      <c r="O109" s="149"/>
      <c r="Q109" s="44"/>
      <c r="S109" s="143" t="s">
        <v>137</v>
      </c>
      <c r="T109" s="143"/>
      <c r="U109" s="143"/>
      <c r="V109" s="53">
        <f>X106+X107+X108</f>
        <v>240.37772312643639</v>
      </c>
    </row>
    <row r="110" spans="1:28" ht="18" customHeight="1">
      <c r="A110" s="169"/>
      <c r="B110" s="174"/>
      <c r="C110" s="146"/>
      <c r="D110" s="147"/>
      <c r="E110" s="9" t="s">
        <v>144</v>
      </c>
      <c r="F110" s="57" t="s">
        <v>19</v>
      </c>
      <c r="G110" s="9">
        <v>2</v>
      </c>
      <c r="H110" s="16">
        <v>0.3</v>
      </c>
      <c r="I110" s="15">
        <v>3.75</v>
      </c>
      <c r="J110" s="15">
        <v>4.3</v>
      </c>
      <c r="K110" s="16"/>
      <c r="L110" s="100">
        <f>J110*I110*G110*H110</f>
        <v>9.6749999999999989</v>
      </c>
      <c r="M110" s="152"/>
      <c r="N110" s="145"/>
      <c r="O110" s="149"/>
      <c r="Q110" s="44"/>
    </row>
    <row r="111" spans="1:28" ht="18" customHeight="1">
      <c r="A111" s="169"/>
      <c r="B111" s="174"/>
      <c r="C111" s="146"/>
      <c r="D111" s="147"/>
      <c r="E111" s="9" t="s">
        <v>145</v>
      </c>
      <c r="F111" s="57" t="s">
        <v>19</v>
      </c>
      <c r="G111" s="9">
        <v>2</v>
      </c>
      <c r="H111" s="15">
        <v>1</v>
      </c>
      <c r="I111" s="15">
        <v>0.3</v>
      </c>
      <c r="J111" s="15">
        <v>4.3</v>
      </c>
      <c r="K111" s="16"/>
      <c r="L111" s="100">
        <f>J111*H111*G111*I111</f>
        <v>2.5799999999999996</v>
      </c>
      <c r="M111" s="152"/>
      <c r="N111" s="145"/>
      <c r="O111" s="149"/>
      <c r="Q111" s="44"/>
      <c r="S111" s="53"/>
    </row>
    <row r="112" spans="1:28" ht="18" customHeight="1">
      <c r="A112" s="169"/>
      <c r="B112" s="174"/>
      <c r="C112" s="146"/>
      <c r="D112" s="147"/>
      <c r="E112" s="9" t="s">
        <v>146</v>
      </c>
      <c r="F112" s="57" t="s">
        <v>19</v>
      </c>
      <c r="G112" s="9">
        <v>2</v>
      </c>
      <c r="H112" s="16">
        <v>0.3</v>
      </c>
      <c r="I112" s="15">
        <v>3.75</v>
      </c>
      <c r="J112" s="15">
        <v>4.3</v>
      </c>
      <c r="K112" s="16"/>
      <c r="L112" s="100">
        <f>J112*I112*G112*H112</f>
        <v>9.6749999999999989</v>
      </c>
      <c r="M112" s="152"/>
      <c r="N112" s="145"/>
      <c r="O112" s="149"/>
      <c r="Q112" s="44"/>
    </row>
    <row r="113" spans="1:44" ht="18" customHeight="1">
      <c r="A113" s="169"/>
      <c r="B113" s="174"/>
      <c r="C113" s="146"/>
      <c r="D113" s="147"/>
      <c r="E113" s="9" t="s">
        <v>71</v>
      </c>
      <c r="F113" s="56" t="s">
        <v>19</v>
      </c>
      <c r="G113" s="9">
        <v>2</v>
      </c>
      <c r="H113" s="15">
        <v>0.8</v>
      </c>
      <c r="I113" s="15">
        <v>3.15</v>
      </c>
      <c r="J113" s="15">
        <v>0.25</v>
      </c>
      <c r="K113" s="15"/>
      <c r="L113" s="100">
        <f>J113*H113*I113*G113</f>
        <v>1.26</v>
      </c>
      <c r="M113" s="152"/>
      <c r="N113" s="145"/>
      <c r="O113" s="149"/>
      <c r="Q113" s="44"/>
    </row>
    <row r="114" spans="1:44" ht="39" customHeight="1">
      <c r="A114" s="134" t="s">
        <v>158</v>
      </c>
      <c r="B114" s="135" t="s">
        <v>22</v>
      </c>
      <c r="C114" s="136" t="s">
        <v>23</v>
      </c>
      <c r="D114" s="137" t="s">
        <v>24</v>
      </c>
      <c r="E114" s="138"/>
      <c r="F114" s="90" t="s">
        <v>19</v>
      </c>
      <c r="G114" s="61">
        <v>2</v>
      </c>
      <c r="H114" s="99">
        <v>1</v>
      </c>
      <c r="I114" s="61">
        <v>5.75</v>
      </c>
      <c r="J114" s="88">
        <v>1.47</v>
      </c>
      <c r="K114" s="88"/>
      <c r="L114" s="24">
        <f>H114*I114*J114*G114</f>
        <v>16.905000000000001</v>
      </c>
      <c r="M114" s="139">
        <v>2.96</v>
      </c>
      <c r="N114" s="140">
        <f>M114*SUM(L114:L115)</f>
        <v>223.21656000000002</v>
      </c>
      <c r="O114" s="133" t="s">
        <v>20</v>
      </c>
      <c r="Q114" s="44"/>
    </row>
    <row r="115" spans="1:44" ht="39" customHeight="1">
      <c r="A115" s="134"/>
      <c r="B115" s="136"/>
      <c r="C115" s="136"/>
      <c r="D115" s="137"/>
      <c r="E115" s="138"/>
      <c r="F115" s="69" t="s">
        <v>19</v>
      </c>
      <c r="G115" s="10">
        <v>2</v>
      </c>
      <c r="H115" s="18">
        <v>19.899999999999999</v>
      </c>
      <c r="I115" s="10">
        <v>1</v>
      </c>
      <c r="J115" s="65">
        <v>1.47</v>
      </c>
      <c r="K115" s="65"/>
      <c r="L115" s="65">
        <f>J115*I115*H115*G115</f>
        <v>58.505999999999993</v>
      </c>
      <c r="M115" s="139"/>
      <c r="N115" s="140"/>
      <c r="O115" s="141"/>
      <c r="Q115" s="44"/>
    </row>
    <row r="116" spans="1:44" ht="30" customHeight="1">
      <c r="A116" s="116" t="s">
        <v>159</v>
      </c>
      <c r="B116" s="120" t="s">
        <v>110</v>
      </c>
      <c r="C116" s="120" t="s">
        <v>160</v>
      </c>
      <c r="D116" s="123" t="s">
        <v>161</v>
      </c>
      <c r="E116" s="12" t="s">
        <v>162</v>
      </c>
      <c r="F116" s="46" t="s">
        <v>34</v>
      </c>
      <c r="G116" s="12"/>
      <c r="H116" s="15">
        <v>1.5</v>
      </c>
      <c r="I116" s="15">
        <v>1.5</v>
      </c>
      <c r="J116" s="15"/>
      <c r="K116" s="16"/>
      <c r="L116" s="15">
        <f>I116*H116</f>
        <v>2.25</v>
      </c>
      <c r="M116" s="128">
        <f>S129</f>
        <v>30.592760000000002</v>
      </c>
      <c r="N116" s="145">
        <f>S129*SUM(L116:L139)</f>
        <v>8619.6630937999998</v>
      </c>
      <c r="O116" s="132" t="s">
        <v>163</v>
      </c>
      <c r="Q116" s="44"/>
    </row>
    <row r="117" spans="1:44" ht="30" customHeight="1">
      <c r="A117" s="116"/>
      <c r="B117" s="120"/>
      <c r="C117" s="120"/>
      <c r="D117" s="123"/>
      <c r="E117" s="25" t="s">
        <v>164</v>
      </c>
      <c r="F117" s="46" t="s">
        <v>34</v>
      </c>
      <c r="G117" s="9"/>
      <c r="H117" s="15">
        <v>3.1</v>
      </c>
      <c r="I117" s="15">
        <v>3.15</v>
      </c>
      <c r="J117" s="15"/>
      <c r="K117" s="16"/>
      <c r="L117" s="15">
        <f>I117*H117</f>
        <v>9.7650000000000006</v>
      </c>
      <c r="M117" s="128"/>
      <c r="N117" s="145"/>
      <c r="O117" s="132"/>
      <c r="Q117" s="44"/>
    </row>
    <row r="118" spans="1:44" ht="30" customHeight="1">
      <c r="A118" s="116"/>
      <c r="B118" s="120"/>
      <c r="C118" s="120"/>
      <c r="D118" s="123"/>
      <c r="E118" s="25" t="s">
        <v>165</v>
      </c>
      <c r="F118" s="46" t="s">
        <v>34</v>
      </c>
      <c r="G118" s="9"/>
      <c r="H118" s="15">
        <v>8.9</v>
      </c>
      <c r="I118" s="15">
        <v>3.15</v>
      </c>
      <c r="J118" s="15"/>
      <c r="K118" s="16"/>
      <c r="L118" s="15">
        <f>H118*I118</f>
        <v>28.035</v>
      </c>
      <c r="M118" s="128"/>
      <c r="N118" s="145"/>
      <c r="O118" s="132"/>
      <c r="Q118" s="44"/>
    </row>
    <row r="119" spans="1:44" ht="18" customHeight="1">
      <c r="A119" s="116"/>
      <c r="B119" s="120"/>
      <c r="C119" s="120"/>
      <c r="D119" s="123"/>
      <c r="E119" s="25" t="s">
        <v>166</v>
      </c>
      <c r="F119" s="46" t="s">
        <v>34</v>
      </c>
      <c r="G119" s="9">
        <v>3</v>
      </c>
      <c r="H119" s="15">
        <v>0.8</v>
      </c>
      <c r="I119" s="15">
        <v>1.05</v>
      </c>
      <c r="J119" s="15"/>
      <c r="K119" s="16"/>
      <c r="L119" s="15">
        <f>I119*H119*G119</f>
        <v>2.5200000000000005</v>
      </c>
      <c r="M119" s="128"/>
      <c r="N119" s="145"/>
      <c r="O119" s="132"/>
      <c r="Q119" s="44"/>
    </row>
    <row r="120" spans="1:44" ht="18" customHeight="1">
      <c r="A120" s="116"/>
      <c r="B120" s="120"/>
      <c r="C120" s="120"/>
      <c r="D120" s="123"/>
      <c r="E120" s="25" t="s">
        <v>167</v>
      </c>
      <c r="F120" s="46" t="s">
        <v>34</v>
      </c>
      <c r="G120" s="9">
        <v>6</v>
      </c>
      <c r="H120" s="15">
        <v>0.8</v>
      </c>
      <c r="I120" s="15"/>
      <c r="J120" s="15">
        <v>0.5</v>
      </c>
      <c r="K120" s="16"/>
      <c r="L120" s="15">
        <f>J120*H120*G120</f>
        <v>2.4000000000000004</v>
      </c>
      <c r="M120" s="128"/>
      <c r="N120" s="145"/>
      <c r="O120" s="132"/>
      <c r="Q120" s="44"/>
    </row>
    <row r="121" spans="1:44" ht="18" customHeight="1">
      <c r="A121" s="116"/>
      <c r="B121" s="120"/>
      <c r="C121" s="120"/>
      <c r="D121" s="123"/>
      <c r="E121" s="25" t="s">
        <v>168</v>
      </c>
      <c r="F121" s="46" t="s">
        <v>34</v>
      </c>
      <c r="G121" s="9">
        <v>6</v>
      </c>
      <c r="H121" s="15"/>
      <c r="I121" s="15">
        <v>1.05</v>
      </c>
      <c r="J121" s="15">
        <v>0.5</v>
      </c>
      <c r="K121" s="16"/>
      <c r="L121" s="15">
        <f>J121*I121*G121</f>
        <v>3.1500000000000004</v>
      </c>
      <c r="M121" s="128"/>
      <c r="N121" s="145"/>
      <c r="O121" s="132"/>
      <c r="Q121" s="44"/>
      <c r="AB121" s="143" t="s">
        <v>173</v>
      </c>
    </row>
    <row r="122" spans="1:44" ht="30" customHeight="1">
      <c r="A122" s="116"/>
      <c r="B122" s="120"/>
      <c r="C122" s="120"/>
      <c r="D122" s="123"/>
      <c r="E122" s="45" t="s">
        <v>169</v>
      </c>
      <c r="F122" s="46" t="s">
        <v>170</v>
      </c>
      <c r="G122" s="45"/>
      <c r="H122" s="50">
        <v>1</v>
      </c>
      <c r="I122" s="50">
        <v>3.1</v>
      </c>
      <c r="J122" s="50"/>
      <c r="K122" s="62"/>
      <c r="L122" s="50">
        <f>I122*H122</f>
        <v>3.1</v>
      </c>
      <c r="M122" s="128"/>
      <c r="N122" s="145"/>
      <c r="O122" s="132"/>
      <c r="Q122" s="44"/>
      <c r="S122" s="143" t="s">
        <v>171</v>
      </c>
      <c r="T122" s="143"/>
      <c r="U122" s="143"/>
      <c r="V122" s="143"/>
      <c r="Z122" s="4" t="s">
        <v>189</v>
      </c>
      <c r="AA122" s="4" t="s">
        <v>172</v>
      </c>
      <c r="AB122" s="143"/>
      <c r="AC122" s="4" t="s">
        <v>174</v>
      </c>
      <c r="AD122" s="4" t="s">
        <v>175</v>
      </c>
      <c r="AE122" s="4" t="s">
        <v>176</v>
      </c>
      <c r="AF122" s="4" t="s">
        <v>177</v>
      </c>
      <c r="AG122" s="4" t="s">
        <v>178</v>
      </c>
      <c r="AM122" s="4" t="s">
        <v>172</v>
      </c>
      <c r="AN122" s="4" t="s">
        <v>173</v>
      </c>
      <c r="AO122" s="4" t="s">
        <v>174</v>
      </c>
      <c r="AP122" s="4" t="s">
        <v>175</v>
      </c>
      <c r="AQ122" s="4" t="s">
        <v>176</v>
      </c>
      <c r="AR122" s="4" t="s">
        <v>177</v>
      </c>
    </row>
    <row r="123" spans="1:44" ht="18" customHeight="1">
      <c r="A123" s="116"/>
      <c r="B123" s="120"/>
      <c r="C123" s="120"/>
      <c r="D123" s="123"/>
      <c r="E123" s="142" t="s">
        <v>133</v>
      </c>
      <c r="F123" s="126" t="s">
        <v>34</v>
      </c>
      <c r="G123" s="9"/>
      <c r="H123" s="16"/>
      <c r="I123" s="15">
        <v>1.5</v>
      </c>
      <c r="J123" s="15">
        <v>4.2</v>
      </c>
      <c r="K123" s="16"/>
      <c r="L123" s="15">
        <f>J123*I123</f>
        <v>6.3000000000000007</v>
      </c>
      <c r="M123" s="128"/>
      <c r="N123" s="145"/>
      <c r="O123" s="132"/>
      <c r="P123" s="29"/>
      <c r="Q123" s="44"/>
      <c r="S123" s="4">
        <v>3</v>
      </c>
      <c r="T123" s="143" t="s">
        <v>179</v>
      </c>
      <c r="U123" s="143"/>
      <c r="V123" s="29"/>
      <c r="W123" s="29"/>
      <c r="X123" s="29"/>
      <c r="Y123" s="29"/>
      <c r="Z123" s="29">
        <f>AE123/AC123</f>
        <v>15</v>
      </c>
      <c r="AA123" s="44">
        <f>SUM(L116:L139)</f>
        <v>281.755</v>
      </c>
      <c r="AB123" s="4">
        <v>500</v>
      </c>
      <c r="AC123" s="4">
        <f>AB123/1000*2</f>
        <v>1</v>
      </c>
      <c r="AD123" s="4">
        <f>AA123*AC123</f>
        <v>281.755</v>
      </c>
      <c r="AE123" s="4">
        <v>15</v>
      </c>
      <c r="AF123" s="4">
        <f>AD123/AE123</f>
        <v>18.783666666666665</v>
      </c>
      <c r="AG123" s="4">
        <v>317.76</v>
      </c>
      <c r="AM123" s="44">
        <f>SUM(L123:L139)</f>
        <v>230.535</v>
      </c>
      <c r="AN123" s="4">
        <v>500</v>
      </c>
      <c r="AO123" s="4">
        <v>0.5</v>
      </c>
      <c r="AP123" s="4">
        <f>AM123/AO123</f>
        <v>461.07</v>
      </c>
      <c r="AQ123" s="4">
        <v>15</v>
      </c>
      <c r="AR123" s="4">
        <f>AP123/AQ123</f>
        <v>30.738</v>
      </c>
    </row>
    <row r="124" spans="1:44" ht="18" customHeight="1">
      <c r="A124" s="116"/>
      <c r="B124" s="120"/>
      <c r="C124" s="120"/>
      <c r="D124" s="123"/>
      <c r="E124" s="142"/>
      <c r="F124" s="126"/>
      <c r="G124" s="9">
        <v>2</v>
      </c>
      <c r="H124" s="15">
        <v>1.5</v>
      </c>
      <c r="I124" s="15"/>
      <c r="J124" s="15">
        <v>4.2</v>
      </c>
      <c r="K124" s="16"/>
      <c r="L124" s="15">
        <f>J124*H124*G124</f>
        <v>12.600000000000001</v>
      </c>
      <c r="M124" s="128"/>
      <c r="N124" s="145"/>
      <c r="O124" s="132"/>
      <c r="P124" s="29"/>
      <c r="Q124" s="44"/>
      <c r="T124" s="143"/>
      <c r="U124" s="143"/>
      <c r="V124" s="29"/>
      <c r="W124" s="29"/>
      <c r="X124" s="29"/>
      <c r="Y124" s="29"/>
      <c r="Z124" s="29"/>
      <c r="AA124" s="29"/>
      <c r="AB124" s="29"/>
      <c r="AC124" s="29" t="s">
        <v>180</v>
      </c>
      <c r="AD124" s="29">
        <f>AD123</f>
        <v>281.755</v>
      </c>
      <c r="AE124" s="29"/>
      <c r="AF124" s="80">
        <f>AF123</f>
        <v>18.783666666666665</v>
      </c>
    </row>
    <row r="125" spans="1:44" ht="18" customHeight="1">
      <c r="A125" s="116"/>
      <c r="B125" s="120"/>
      <c r="C125" s="120"/>
      <c r="D125" s="123"/>
      <c r="E125" s="142" t="s">
        <v>136</v>
      </c>
      <c r="F125" s="126" t="s">
        <v>34</v>
      </c>
      <c r="G125" s="9"/>
      <c r="H125" s="16"/>
      <c r="I125" s="15">
        <v>1.5</v>
      </c>
      <c r="J125" s="15">
        <v>3.85</v>
      </c>
      <c r="K125" s="16"/>
      <c r="L125" s="15">
        <f>J125*I125</f>
        <v>5.7750000000000004</v>
      </c>
      <c r="M125" s="128"/>
      <c r="N125" s="145"/>
      <c r="O125" s="132"/>
      <c r="P125" s="29"/>
      <c r="Q125" s="44"/>
      <c r="S125" s="53">
        <f>AG123</f>
        <v>317.76</v>
      </c>
      <c r="T125" s="143" t="s">
        <v>181</v>
      </c>
      <c r="U125" s="143"/>
      <c r="V125" s="29" t="s">
        <v>190</v>
      </c>
      <c r="W125" s="29"/>
      <c r="X125" s="29"/>
      <c r="Y125" s="143" t="s">
        <v>191</v>
      </c>
      <c r="Z125" s="66">
        <f>S125/Z123</f>
        <v>21.184000000000001</v>
      </c>
      <c r="AA125" s="29"/>
      <c r="AB125" s="29"/>
      <c r="AC125" s="29"/>
      <c r="AD125" s="29"/>
      <c r="AE125" s="29"/>
      <c r="AF125" s="29"/>
    </row>
    <row r="126" spans="1:44" ht="18" customHeight="1">
      <c r="A126" s="116"/>
      <c r="B126" s="120"/>
      <c r="C126" s="120"/>
      <c r="D126" s="123"/>
      <c r="E126" s="142"/>
      <c r="F126" s="126"/>
      <c r="G126" s="9"/>
      <c r="H126" s="16"/>
      <c r="I126" s="15">
        <v>1.5</v>
      </c>
      <c r="J126" s="15">
        <v>3.7</v>
      </c>
      <c r="K126" s="16"/>
      <c r="L126" s="15">
        <f>J126*I126</f>
        <v>5.5500000000000007</v>
      </c>
      <c r="M126" s="128"/>
      <c r="N126" s="145"/>
      <c r="O126" s="132"/>
      <c r="P126" s="29"/>
      <c r="Q126" s="44"/>
      <c r="S126" s="53">
        <f>Z125+S123</f>
        <v>24.184000000000001</v>
      </c>
      <c r="T126" s="143" t="s">
        <v>132</v>
      </c>
      <c r="U126" s="143"/>
      <c r="V126" s="29"/>
      <c r="W126" s="29"/>
      <c r="X126" s="29"/>
      <c r="Y126" s="143"/>
      <c r="Z126" s="29"/>
      <c r="AA126" s="29"/>
      <c r="AB126" s="29"/>
      <c r="AC126" s="29"/>
      <c r="AD126" s="29"/>
      <c r="AE126" s="29"/>
      <c r="AF126" s="29"/>
    </row>
    <row r="127" spans="1:44" ht="18" customHeight="1">
      <c r="A127" s="116"/>
      <c r="B127" s="120"/>
      <c r="C127" s="120"/>
      <c r="D127" s="123"/>
      <c r="E127" s="9" t="s">
        <v>138</v>
      </c>
      <c r="F127" s="46" t="s">
        <v>34</v>
      </c>
      <c r="G127" s="9">
        <v>2</v>
      </c>
      <c r="H127" s="16"/>
      <c r="I127" s="15">
        <v>1.65</v>
      </c>
      <c r="J127" s="15">
        <v>4.2</v>
      </c>
      <c r="K127" s="16"/>
      <c r="L127" s="15">
        <f>J127*I127*G127</f>
        <v>13.86</v>
      </c>
      <c r="M127" s="128"/>
      <c r="N127" s="145"/>
      <c r="O127" s="132"/>
      <c r="P127" s="29"/>
      <c r="Q127" s="44"/>
      <c r="S127" s="53">
        <f>S126*15/100</f>
        <v>3.6275999999999997</v>
      </c>
      <c r="T127" s="143" t="s">
        <v>192</v>
      </c>
      <c r="U127" s="143"/>
      <c r="V127" s="29"/>
      <c r="W127" s="29"/>
      <c r="X127" s="29"/>
      <c r="Y127" s="143"/>
      <c r="Z127" s="29"/>
      <c r="AA127" s="29"/>
      <c r="AB127" s="29"/>
      <c r="AC127" s="29"/>
      <c r="AD127" s="29"/>
      <c r="AE127" s="29"/>
      <c r="AF127" s="29"/>
    </row>
    <row r="128" spans="1:44" ht="18" customHeight="1">
      <c r="A128" s="116"/>
      <c r="B128" s="120"/>
      <c r="C128" s="120"/>
      <c r="D128" s="123"/>
      <c r="E128" s="142" t="s">
        <v>139</v>
      </c>
      <c r="F128" s="126" t="s">
        <v>34</v>
      </c>
      <c r="G128" s="9">
        <v>4</v>
      </c>
      <c r="H128" s="15">
        <v>1.1499999999999999</v>
      </c>
      <c r="I128" s="15"/>
      <c r="J128" s="15">
        <v>4.2</v>
      </c>
      <c r="K128" s="16"/>
      <c r="L128" s="15">
        <f>J128*H128*G128</f>
        <v>19.32</v>
      </c>
      <c r="M128" s="128"/>
      <c r="N128" s="145"/>
      <c r="O128" s="132"/>
      <c r="P128" s="29"/>
      <c r="Q128" s="44"/>
      <c r="S128" s="53">
        <f>SUM(S126:S127)*10/100</f>
        <v>2.7811600000000003</v>
      </c>
      <c r="T128" s="143" t="s">
        <v>182</v>
      </c>
      <c r="U128" s="143"/>
      <c r="V128" s="29"/>
      <c r="W128" s="29"/>
      <c r="X128" s="29"/>
      <c r="Y128" s="29"/>
      <c r="Z128" s="29"/>
      <c r="AA128" s="29"/>
      <c r="AB128" s="29"/>
      <c r="AC128" s="29"/>
      <c r="AD128" s="29"/>
      <c r="AE128" s="29"/>
      <c r="AF128" s="29"/>
    </row>
    <row r="129" spans="1:32" ht="18" customHeight="1">
      <c r="A129" s="116"/>
      <c r="B129" s="120"/>
      <c r="C129" s="120"/>
      <c r="D129" s="123"/>
      <c r="E129" s="142"/>
      <c r="F129" s="126"/>
      <c r="G129" s="9">
        <v>2</v>
      </c>
      <c r="H129" s="15">
        <v>0.9</v>
      </c>
      <c r="I129" s="15"/>
      <c r="J129" s="15">
        <v>3.9</v>
      </c>
      <c r="K129" s="16"/>
      <c r="L129" s="15">
        <f>J129*H129*G129</f>
        <v>7.02</v>
      </c>
      <c r="M129" s="128"/>
      <c r="N129" s="145"/>
      <c r="O129" s="132"/>
      <c r="P129" s="29"/>
      <c r="Q129" s="44"/>
      <c r="S129" s="66">
        <f>SUM(S126:S128)</f>
        <v>30.592760000000002</v>
      </c>
      <c r="T129" s="143" t="s">
        <v>183</v>
      </c>
      <c r="U129" s="143"/>
      <c r="V129" s="29"/>
      <c r="W129" s="29"/>
      <c r="X129" s="29"/>
      <c r="Y129" s="29"/>
      <c r="Z129" s="29"/>
      <c r="AA129" s="29"/>
      <c r="AB129" s="29"/>
      <c r="AC129" s="29"/>
      <c r="AD129" s="29"/>
      <c r="AE129" s="29"/>
      <c r="AF129" s="29"/>
    </row>
    <row r="130" spans="1:32" ht="18" customHeight="1">
      <c r="A130" s="116"/>
      <c r="B130" s="120"/>
      <c r="C130" s="120"/>
      <c r="D130" s="123"/>
      <c r="E130" s="142" t="s">
        <v>140</v>
      </c>
      <c r="F130" s="126" t="s">
        <v>141</v>
      </c>
      <c r="G130" s="9">
        <v>4</v>
      </c>
      <c r="H130" s="16"/>
      <c r="I130" s="15">
        <v>0.2</v>
      </c>
      <c r="J130" s="15">
        <v>0.3</v>
      </c>
      <c r="K130" s="16"/>
      <c r="L130" s="15">
        <f>J130*I130*G130</f>
        <v>0.24</v>
      </c>
      <c r="M130" s="128"/>
      <c r="N130" s="145"/>
      <c r="O130" s="132"/>
      <c r="P130" s="29"/>
      <c r="Q130" s="44"/>
      <c r="S130" s="29"/>
      <c r="T130" s="143"/>
      <c r="U130" s="143"/>
      <c r="V130" s="29"/>
      <c r="W130" s="29"/>
      <c r="X130" s="29"/>
      <c r="Y130" s="29"/>
      <c r="Z130" s="29"/>
      <c r="AA130" s="29"/>
      <c r="AB130" s="29"/>
      <c r="AC130" s="29"/>
      <c r="AD130" s="29"/>
      <c r="AE130" s="29"/>
      <c r="AF130" s="29"/>
    </row>
    <row r="131" spans="1:32" ht="18" customHeight="1">
      <c r="A131" s="116"/>
      <c r="B131" s="120"/>
      <c r="C131" s="120"/>
      <c r="D131" s="123"/>
      <c r="E131" s="142"/>
      <c r="F131" s="126"/>
      <c r="G131" s="9">
        <v>2</v>
      </c>
      <c r="H131" s="15">
        <v>0.9</v>
      </c>
      <c r="I131" s="15"/>
      <c r="J131" s="15">
        <v>0.3</v>
      </c>
      <c r="K131" s="16"/>
      <c r="L131" s="15">
        <f>J131*H131*G131</f>
        <v>0.54</v>
      </c>
      <c r="M131" s="128"/>
      <c r="N131" s="145"/>
      <c r="O131" s="132"/>
      <c r="P131" s="29"/>
      <c r="Q131" s="44"/>
      <c r="T131" s="29"/>
      <c r="U131" s="31"/>
      <c r="V131" s="29"/>
      <c r="W131" s="29"/>
      <c r="X131" s="29"/>
      <c r="Y131" s="29"/>
      <c r="Z131" s="29"/>
      <c r="AA131" s="29"/>
      <c r="AB131" s="29"/>
      <c r="AC131" s="29"/>
      <c r="AD131" s="29"/>
      <c r="AE131" s="29"/>
      <c r="AF131" s="29"/>
    </row>
    <row r="132" spans="1:32" ht="18" customHeight="1">
      <c r="A132" s="116"/>
      <c r="B132" s="120"/>
      <c r="C132" s="120"/>
      <c r="D132" s="123"/>
      <c r="E132" s="142"/>
      <c r="F132" s="126"/>
      <c r="G132" s="9">
        <v>2</v>
      </c>
      <c r="H132" s="15">
        <v>0.9</v>
      </c>
      <c r="I132" s="15">
        <v>0.2</v>
      </c>
      <c r="J132" s="15"/>
      <c r="K132" s="16"/>
      <c r="L132" s="15">
        <f>H132*I132*G132</f>
        <v>0.36000000000000004</v>
      </c>
      <c r="M132" s="128"/>
      <c r="N132" s="145"/>
      <c r="O132" s="132"/>
      <c r="P132" s="29"/>
      <c r="Q132" s="44"/>
      <c r="T132" s="29"/>
      <c r="U132" s="31"/>
      <c r="V132" s="29"/>
      <c r="W132" s="29"/>
      <c r="X132" s="29"/>
      <c r="Y132" s="29"/>
      <c r="Z132" s="29"/>
      <c r="AA132" s="29"/>
      <c r="AB132" s="29"/>
      <c r="AC132" s="29"/>
      <c r="AD132" s="29"/>
      <c r="AE132" s="29"/>
      <c r="AF132" s="29"/>
    </row>
    <row r="133" spans="1:32" ht="18" customHeight="1">
      <c r="A133" s="116"/>
      <c r="B133" s="120"/>
      <c r="C133" s="120"/>
      <c r="D133" s="123"/>
      <c r="E133" s="142" t="s">
        <v>142</v>
      </c>
      <c r="F133" s="126" t="s">
        <v>141</v>
      </c>
      <c r="G133" s="9">
        <v>1</v>
      </c>
      <c r="H133" s="16"/>
      <c r="I133" s="15">
        <v>3.15</v>
      </c>
      <c r="J133" s="15">
        <v>3.8</v>
      </c>
      <c r="K133" s="16"/>
      <c r="L133" s="15">
        <f>J133*I133</f>
        <v>11.969999999999999</v>
      </c>
      <c r="M133" s="128"/>
      <c r="N133" s="145"/>
      <c r="O133" s="132"/>
      <c r="P133" s="29"/>
      <c r="Q133" s="44"/>
      <c r="T133" s="29"/>
      <c r="U133" s="31"/>
      <c r="V133" s="29"/>
      <c r="W133" s="29"/>
      <c r="X133" s="29"/>
      <c r="Y133" s="29"/>
      <c r="Z133" s="29"/>
      <c r="AA133" s="29"/>
      <c r="AB133" s="29"/>
      <c r="AC133" s="29"/>
      <c r="AD133" s="29"/>
      <c r="AE133" s="29"/>
      <c r="AF133" s="29"/>
    </row>
    <row r="134" spans="1:32" ht="18" customHeight="1">
      <c r="A134" s="116"/>
      <c r="B134" s="120"/>
      <c r="C134" s="120"/>
      <c r="D134" s="123"/>
      <c r="E134" s="142"/>
      <c r="F134" s="126"/>
      <c r="G134" s="9">
        <v>1</v>
      </c>
      <c r="H134" s="16"/>
      <c r="I134" s="15">
        <v>3.15</v>
      </c>
      <c r="J134" s="15">
        <v>4.3</v>
      </c>
      <c r="K134" s="16"/>
      <c r="L134" s="15">
        <f>J134*I134</f>
        <v>13.545</v>
      </c>
      <c r="M134" s="128"/>
      <c r="N134" s="145"/>
      <c r="O134" s="132"/>
      <c r="P134" s="29"/>
      <c r="Q134" s="44"/>
      <c r="T134" s="29"/>
      <c r="U134" s="31"/>
      <c r="V134" s="29"/>
      <c r="W134" s="29"/>
      <c r="X134" s="29"/>
      <c r="Y134" s="29"/>
      <c r="Z134" s="29"/>
      <c r="AA134" s="29"/>
      <c r="AB134" s="29"/>
      <c r="AC134" s="29"/>
      <c r="AD134" s="29"/>
      <c r="AE134" s="29"/>
      <c r="AF134" s="29"/>
    </row>
    <row r="135" spans="1:32" ht="18" customHeight="1">
      <c r="A135" s="116"/>
      <c r="B135" s="120"/>
      <c r="C135" s="120"/>
      <c r="D135" s="123"/>
      <c r="E135" s="142" t="s">
        <v>143</v>
      </c>
      <c r="F135" s="126" t="s">
        <v>141</v>
      </c>
      <c r="G135" s="9">
        <v>2</v>
      </c>
      <c r="H135" s="15">
        <v>0.8</v>
      </c>
      <c r="I135" s="15"/>
      <c r="J135" s="15">
        <v>4.8</v>
      </c>
      <c r="K135" s="16"/>
      <c r="L135" s="15">
        <f>J135*H135*G135</f>
        <v>7.68</v>
      </c>
      <c r="M135" s="128"/>
      <c r="N135" s="145"/>
      <c r="O135" s="132"/>
      <c r="P135" s="29"/>
      <c r="Q135" s="44"/>
      <c r="T135" s="29"/>
      <c r="U135" s="31"/>
      <c r="V135" s="29"/>
      <c r="W135" s="29"/>
      <c r="X135" s="29"/>
      <c r="Y135" s="29"/>
      <c r="Z135" s="29"/>
      <c r="AA135" s="29"/>
      <c r="AB135" s="29"/>
      <c r="AC135" s="29"/>
      <c r="AD135" s="29"/>
      <c r="AE135" s="29"/>
      <c r="AF135" s="29"/>
    </row>
    <row r="136" spans="1:32" ht="18" customHeight="1">
      <c r="A136" s="116"/>
      <c r="B136" s="120"/>
      <c r="C136" s="120"/>
      <c r="D136" s="123"/>
      <c r="E136" s="142"/>
      <c r="F136" s="126"/>
      <c r="G136" s="9">
        <v>2</v>
      </c>
      <c r="H136" s="15">
        <v>8.9</v>
      </c>
      <c r="I136" s="15"/>
      <c r="J136" s="15">
        <v>4.3</v>
      </c>
      <c r="K136" s="16"/>
      <c r="L136" s="15">
        <f>J136*H136*G136</f>
        <v>76.540000000000006</v>
      </c>
      <c r="M136" s="128"/>
      <c r="N136" s="145"/>
      <c r="O136" s="132"/>
      <c r="P136" s="29"/>
      <c r="Q136" s="44"/>
      <c r="T136" s="29"/>
      <c r="U136" s="31"/>
      <c r="V136" s="29"/>
      <c r="W136" s="29"/>
      <c r="X136" s="29"/>
      <c r="Y136" s="29"/>
      <c r="Z136" s="29"/>
      <c r="AA136" s="29"/>
      <c r="AB136" s="29"/>
      <c r="AC136" s="29"/>
      <c r="AD136" s="29"/>
      <c r="AE136" s="29"/>
      <c r="AF136" s="29"/>
    </row>
    <row r="137" spans="1:32" ht="18" customHeight="1">
      <c r="A137" s="116"/>
      <c r="B137" s="120"/>
      <c r="C137" s="120"/>
      <c r="D137" s="123"/>
      <c r="E137" s="9" t="s">
        <v>144</v>
      </c>
      <c r="F137" s="46" t="s">
        <v>141</v>
      </c>
      <c r="G137" s="9">
        <v>2</v>
      </c>
      <c r="H137" s="16"/>
      <c r="I137" s="15">
        <v>3.15</v>
      </c>
      <c r="J137" s="15">
        <v>4.3</v>
      </c>
      <c r="K137" s="16"/>
      <c r="L137" s="15">
        <f>J137*I137*G137</f>
        <v>27.09</v>
      </c>
      <c r="M137" s="128"/>
      <c r="N137" s="145"/>
      <c r="O137" s="132"/>
      <c r="P137" s="29"/>
      <c r="Q137" s="44"/>
      <c r="T137" s="29"/>
      <c r="U137" s="31"/>
      <c r="V137" s="29"/>
      <c r="W137" s="29"/>
      <c r="X137" s="29"/>
      <c r="Y137" s="29"/>
      <c r="Z137" s="29"/>
      <c r="AA137" s="29"/>
      <c r="AB137" s="29"/>
      <c r="AC137" s="29"/>
      <c r="AD137" s="29"/>
      <c r="AE137" s="29"/>
      <c r="AF137" s="29"/>
    </row>
    <row r="138" spans="1:32" ht="18" customHeight="1">
      <c r="A138" s="116"/>
      <c r="B138" s="120"/>
      <c r="C138" s="120"/>
      <c r="D138" s="123"/>
      <c r="E138" s="9" t="s">
        <v>145</v>
      </c>
      <c r="F138" s="46" t="s">
        <v>141</v>
      </c>
      <c r="G138" s="9">
        <v>2</v>
      </c>
      <c r="H138" s="15">
        <v>1</v>
      </c>
      <c r="I138" s="15"/>
      <c r="J138" s="15">
        <v>4.3</v>
      </c>
      <c r="K138" s="16"/>
      <c r="L138" s="15">
        <f>J138*H138*G138</f>
        <v>8.6</v>
      </c>
      <c r="M138" s="128"/>
      <c r="N138" s="145"/>
      <c r="O138" s="132"/>
      <c r="P138" s="29"/>
      <c r="Q138" s="44"/>
      <c r="T138" s="29"/>
      <c r="U138" s="31"/>
      <c r="V138" s="29"/>
      <c r="W138" s="29"/>
      <c r="X138" s="29"/>
      <c r="Y138" s="29"/>
      <c r="Z138" s="29"/>
      <c r="AA138" s="29"/>
      <c r="AB138" s="29"/>
      <c r="AC138" s="29"/>
      <c r="AD138" s="29"/>
      <c r="AE138" s="29"/>
      <c r="AF138" s="29"/>
    </row>
    <row r="139" spans="1:32" ht="18" customHeight="1">
      <c r="A139" s="117"/>
      <c r="B139" s="121"/>
      <c r="C139" s="121"/>
      <c r="D139" s="123"/>
      <c r="E139" s="9" t="s">
        <v>146</v>
      </c>
      <c r="F139" s="46" t="s">
        <v>141</v>
      </c>
      <c r="G139" s="9">
        <v>1</v>
      </c>
      <c r="H139" s="16"/>
      <c r="I139" s="15">
        <v>3.15</v>
      </c>
      <c r="J139" s="15">
        <v>4.3</v>
      </c>
      <c r="K139" s="16"/>
      <c r="L139" s="15">
        <f>J139*I139*G139</f>
        <v>13.545</v>
      </c>
      <c r="M139" s="128"/>
      <c r="N139" s="145"/>
      <c r="O139" s="133"/>
      <c r="P139" s="29"/>
      <c r="Q139" s="44"/>
      <c r="T139" s="29"/>
      <c r="U139" s="31"/>
      <c r="V139" s="29"/>
      <c r="W139" s="29"/>
      <c r="X139" s="29"/>
      <c r="Y139" s="29"/>
      <c r="Z139" s="29"/>
      <c r="AA139" s="29"/>
      <c r="AB139" s="29"/>
      <c r="AC139" s="29"/>
      <c r="AD139" s="29"/>
      <c r="AE139" s="29"/>
      <c r="AF139" s="29"/>
    </row>
    <row r="140" spans="1:32" ht="18" customHeight="1">
      <c r="A140" s="116" t="s">
        <v>184</v>
      </c>
      <c r="B140" s="118" t="s">
        <v>110</v>
      </c>
      <c r="C140" s="120" t="s">
        <v>185</v>
      </c>
      <c r="D140" s="122" t="s">
        <v>186</v>
      </c>
      <c r="E140" s="123"/>
      <c r="F140" s="126" t="s">
        <v>141</v>
      </c>
      <c r="G140" s="9">
        <v>1</v>
      </c>
      <c r="H140" s="16">
        <v>0.1</v>
      </c>
      <c r="I140" s="15">
        <v>3.1</v>
      </c>
      <c r="J140" s="15">
        <v>0.4</v>
      </c>
      <c r="K140" s="16"/>
      <c r="L140" s="15">
        <f>J140*I140</f>
        <v>1.2400000000000002</v>
      </c>
      <c r="M140" s="128">
        <v>31.51</v>
      </c>
      <c r="N140" s="130">
        <f>M140*SUM(L140:L141)</f>
        <v>57.978400000000015</v>
      </c>
      <c r="O140" s="132" t="s">
        <v>187</v>
      </c>
      <c r="P140" s="29"/>
      <c r="Q140" s="44"/>
      <c r="T140" s="29"/>
      <c r="U140" s="31"/>
      <c r="V140" s="29"/>
      <c r="W140" s="29"/>
      <c r="X140" s="29"/>
      <c r="Y140" s="29"/>
      <c r="Z140" s="29"/>
      <c r="AA140" s="29"/>
      <c r="AB140" s="29"/>
      <c r="AC140" s="29"/>
      <c r="AD140" s="29"/>
      <c r="AE140" s="29"/>
      <c r="AF140" s="29"/>
    </row>
    <row r="141" spans="1:32" ht="18" customHeight="1">
      <c r="A141" s="117"/>
      <c r="B141" s="119"/>
      <c r="C141" s="121"/>
      <c r="D141" s="124"/>
      <c r="E141" s="125"/>
      <c r="F141" s="127"/>
      <c r="G141" s="63">
        <v>1</v>
      </c>
      <c r="H141" s="64">
        <v>0.1</v>
      </c>
      <c r="I141" s="64">
        <v>1.5</v>
      </c>
      <c r="J141" s="64">
        <v>0.4</v>
      </c>
      <c r="K141" s="64"/>
      <c r="L141" s="18">
        <f>J141*I141</f>
        <v>0.60000000000000009</v>
      </c>
      <c r="M141" s="129"/>
      <c r="N141" s="131"/>
      <c r="O141" s="133"/>
      <c r="P141" s="29"/>
      <c r="Q141" s="44"/>
      <c r="T141" s="29"/>
      <c r="U141" s="31"/>
      <c r="V141" s="29"/>
      <c r="W141" s="29"/>
      <c r="X141" s="29"/>
      <c r="Y141" s="29"/>
      <c r="Z141" s="29"/>
      <c r="AA141" s="29"/>
      <c r="AB141" s="29"/>
      <c r="AC141" s="29"/>
      <c r="AD141" s="29"/>
      <c r="AE141" s="29"/>
      <c r="AF141" s="29"/>
    </row>
    <row r="142" spans="1:32" ht="16.5" customHeight="1">
      <c r="A142" s="113"/>
      <c r="B142" s="114"/>
      <c r="C142" s="114"/>
      <c r="D142" s="114"/>
      <c r="E142" s="114"/>
      <c r="F142" s="114"/>
      <c r="G142" s="114"/>
      <c r="H142" s="114"/>
      <c r="I142" s="114"/>
      <c r="J142" s="114"/>
      <c r="K142" s="114"/>
      <c r="L142" s="114"/>
      <c r="M142" s="114"/>
      <c r="N142" s="114"/>
      <c r="O142" s="115"/>
      <c r="P142" s="29"/>
      <c r="Q142" s="44"/>
      <c r="T142" s="29"/>
      <c r="U142" s="31"/>
      <c r="V142" s="29"/>
      <c r="W142" s="29"/>
      <c r="X142" s="29"/>
      <c r="Y142" s="29"/>
      <c r="Z142" s="29"/>
      <c r="AA142" s="29"/>
      <c r="AB142" s="29"/>
      <c r="AC142" s="29"/>
      <c r="AD142" s="29"/>
      <c r="AE142" s="29"/>
      <c r="AF142" s="29"/>
    </row>
    <row r="143" spans="1:32" ht="22" customHeight="1">
      <c r="A143" s="176" t="s">
        <v>188</v>
      </c>
      <c r="B143" s="177"/>
      <c r="C143" s="177"/>
      <c r="D143" s="177"/>
      <c r="E143" s="177"/>
      <c r="F143" s="177"/>
      <c r="G143" s="177"/>
      <c r="H143" s="177"/>
      <c r="I143" s="177"/>
      <c r="J143" s="177"/>
      <c r="K143" s="177"/>
      <c r="L143" s="177"/>
      <c r="M143" s="177"/>
      <c r="N143" s="101">
        <f>SUM(N3:N140)</f>
        <v>203863.65079364664</v>
      </c>
      <c r="O143" s="102"/>
      <c r="P143" s="29"/>
      <c r="Q143" s="44"/>
      <c r="T143" s="29"/>
      <c r="U143" s="31"/>
      <c r="V143" s="29"/>
      <c r="W143" s="29"/>
      <c r="X143" s="29"/>
      <c r="Y143" s="29"/>
      <c r="Z143" s="29"/>
      <c r="AA143" s="29"/>
      <c r="AB143" s="29"/>
      <c r="AC143" s="29"/>
      <c r="AD143" s="29"/>
      <c r="AE143" s="29"/>
      <c r="AF143" s="29"/>
    </row>
    <row r="144" spans="1:32" ht="13.5" customHeight="1">
      <c r="A144" s="35"/>
      <c r="B144" s="35"/>
      <c r="C144" s="35"/>
      <c r="D144" s="36"/>
      <c r="E144" s="29"/>
      <c r="F144" s="30"/>
      <c r="G144" s="30"/>
      <c r="H144" s="30"/>
      <c r="I144" s="30"/>
      <c r="J144" s="37"/>
      <c r="K144" s="37"/>
      <c r="L144" s="37"/>
      <c r="M144" s="38"/>
      <c r="N144" s="39"/>
      <c r="O144" s="32"/>
      <c r="P144" s="29"/>
      <c r="Q144" s="44"/>
      <c r="T144" s="29"/>
      <c r="U144" s="31"/>
      <c r="V144" s="29"/>
      <c r="W144" s="29"/>
      <c r="X144" s="29"/>
      <c r="Y144" s="29"/>
      <c r="Z144" s="29"/>
      <c r="AA144" s="29"/>
      <c r="AB144" s="29"/>
      <c r="AC144" s="29"/>
      <c r="AD144" s="29"/>
      <c r="AE144" s="29"/>
      <c r="AF144" s="29"/>
    </row>
    <row r="145" spans="1:32" ht="13.5" customHeight="1">
      <c r="A145" s="35"/>
      <c r="B145" s="35"/>
      <c r="C145" s="35"/>
      <c r="D145" s="36"/>
      <c r="E145" s="40"/>
      <c r="F145" s="30"/>
      <c r="G145" s="30"/>
      <c r="H145" s="30"/>
      <c r="I145" s="30"/>
      <c r="J145" s="37"/>
      <c r="K145" s="37"/>
      <c r="L145" s="37"/>
      <c r="M145" s="38"/>
      <c r="N145" s="39"/>
      <c r="O145" s="32"/>
      <c r="P145" s="29"/>
      <c r="Q145" s="44"/>
      <c r="T145" s="29"/>
      <c r="U145" s="31"/>
      <c r="V145" s="29"/>
      <c r="W145" s="29"/>
      <c r="X145" s="29"/>
      <c r="Y145" s="29"/>
      <c r="Z145" s="29"/>
      <c r="AA145" s="29"/>
      <c r="AB145" s="29"/>
      <c r="AC145" s="29"/>
      <c r="AD145" s="29"/>
      <c r="AE145" s="29"/>
      <c r="AF145" s="29"/>
    </row>
    <row r="146" spans="1:32" ht="13.5" customHeight="1">
      <c r="A146" s="35"/>
      <c r="B146" s="35"/>
      <c r="C146" s="35"/>
      <c r="D146" s="36"/>
      <c r="E146" s="40"/>
      <c r="F146" s="30"/>
      <c r="G146" s="30"/>
      <c r="H146" s="30"/>
      <c r="I146" s="30"/>
      <c r="J146" s="37"/>
      <c r="K146" s="37"/>
      <c r="L146" s="37"/>
      <c r="M146" s="38"/>
      <c r="N146" s="39"/>
      <c r="O146" s="32"/>
      <c r="P146" s="29"/>
      <c r="Q146" s="44"/>
      <c r="T146" s="29"/>
      <c r="U146" s="31"/>
      <c r="V146" s="29"/>
      <c r="W146" s="29"/>
      <c r="X146" s="29"/>
      <c r="Y146" s="29"/>
      <c r="Z146" s="29"/>
      <c r="AA146" s="29"/>
      <c r="AB146" s="29"/>
      <c r="AC146" s="29"/>
      <c r="AD146" s="29"/>
      <c r="AE146" s="29"/>
      <c r="AF146" s="29"/>
    </row>
    <row r="147" spans="1:32" ht="13.5" customHeight="1">
      <c r="A147" s="35"/>
      <c r="B147" s="35"/>
      <c r="C147" s="35"/>
      <c r="D147" s="36"/>
      <c r="E147" s="29"/>
      <c r="F147" s="30"/>
      <c r="G147" s="30"/>
      <c r="H147" s="30"/>
      <c r="I147" s="30"/>
      <c r="J147" s="37"/>
      <c r="K147" s="37"/>
      <c r="L147" s="37"/>
      <c r="M147" s="38"/>
      <c r="N147" s="39"/>
      <c r="O147" s="32"/>
      <c r="P147" s="29"/>
      <c r="Q147" s="44"/>
      <c r="T147" s="29"/>
      <c r="U147" s="31"/>
      <c r="V147" s="29"/>
      <c r="W147" s="29"/>
      <c r="X147" s="29"/>
      <c r="Y147" s="29"/>
      <c r="Z147" s="29"/>
      <c r="AA147" s="29"/>
      <c r="AB147" s="29"/>
      <c r="AC147" s="29"/>
      <c r="AD147" s="29"/>
      <c r="AE147" s="29"/>
      <c r="AF147" s="29"/>
    </row>
    <row r="148" spans="1:32" ht="13.5" customHeight="1">
      <c r="A148" s="35"/>
      <c r="B148" s="35"/>
      <c r="C148" s="35"/>
      <c r="D148" s="36"/>
      <c r="E148" s="29"/>
      <c r="F148" s="30"/>
      <c r="G148" s="30"/>
      <c r="H148" s="30"/>
      <c r="I148" s="30"/>
      <c r="J148" s="37"/>
      <c r="K148" s="37"/>
      <c r="L148" s="37"/>
      <c r="M148" s="38"/>
      <c r="N148" s="39"/>
      <c r="O148" s="32"/>
      <c r="P148" s="29"/>
      <c r="Q148" s="44"/>
      <c r="T148" s="29"/>
      <c r="U148" s="31"/>
      <c r="V148" s="29"/>
      <c r="W148" s="29"/>
      <c r="X148" s="29"/>
      <c r="Y148" s="29"/>
      <c r="Z148" s="29"/>
      <c r="AA148" s="29"/>
      <c r="AB148" s="29"/>
      <c r="AC148" s="29"/>
      <c r="AD148" s="29"/>
      <c r="AE148" s="29"/>
      <c r="AF148" s="29"/>
    </row>
    <row r="149" spans="1:32" ht="13.5" customHeight="1">
      <c r="A149" s="35"/>
      <c r="B149" s="35"/>
      <c r="C149" s="35"/>
      <c r="D149" s="36"/>
      <c r="E149" s="41"/>
      <c r="F149" s="35"/>
      <c r="G149" s="35"/>
      <c r="H149" s="35"/>
      <c r="I149" s="30"/>
      <c r="J149" s="42"/>
      <c r="K149" s="42"/>
      <c r="L149" s="37"/>
      <c r="M149" s="38"/>
      <c r="N149" s="39"/>
      <c r="O149" s="32"/>
      <c r="P149" s="29"/>
      <c r="Q149" s="44"/>
      <c r="T149" s="29"/>
      <c r="U149" s="31"/>
      <c r="V149" s="29"/>
      <c r="W149" s="29"/>
      <c r="X149" s="29"/>
      <c r="Y149" s="29"/>
      <c r="Z149" s="29"/>
      <c r="AA149" s="29"/>
      <c r="AB149" s="29"/>
      <c r="AC149" s="29"/>
      <c r="AD149" s="29"/>
      <c r="AE149" s="29"/>
      <c r="AF149" s="29"/>
    </row>
    <row r="150" spans="1:32" ht="13.5" customHeight="1">
      <c r="A150" s="29"/>
      <c r="B150" s="32"/>
      <c r="C150" s="32"/>
      <c r="D150" s="29"/>
      <c r="E150" s="29"/>
      <c r="F150" s="33"/>
      <c r="G150" s="33"/>
      <c r="H150" s="33"/>
      <c r="I150" s="33"/>
      <c r="J150" s="34"/>
      <c r="K150" s="34"/>
      <c r="L150" s="34"/>
      <c r="M150" s="34"/>
      <c r="N150" s="34"/>
      <c r="O150" s="29"/>
      <c r="P150" s="29"/>
      <c r="Q150" s="44"/>
      <c r="T150" s="29"/>
      <c r="U150" s="29"/>
      <c r="V150" s="29"/>
      <c r="W150" s="29"/>
      <c r="X150" s="29"/>
      <c r="Y150" s="29"/>
      <c r="Z150" s="29"/>
      <c r="AA150" s="29"/>
      <c r="AB150" s="29"/>
      <c r="AC150" s="29"/>
      <c r="AD150" s="29"/>
      <c r="AE150" s="29"/>
      <c r="AF150" s="29"/>
    </row>
    <row r="151" spans="1:32" ht="13.5" customHeight="1">
      <c r="A151" s="29"/>
      <c r="B151" s="32"/>
      <c r="C151" s="32"/>
      <c r="D151" s="29"/>
      <c r="E151" s="29"/>
      <c r="F151" s="33"/>
      <c r="G151" s="33"/>
      <c r="H151" s="33"/>
      <c r="I151" s="33"/>
      <c r="J151" s="34"/>
      <c r="K151" s="34"/>
      <c r="L151" s="34"/>
      <c r="M151" s="34"/>
      <c r="N151" s="34"/>
      <c r="O151" s="29"/>
      <c r="P151" s="29"/>
      <c r="Q151" s="44"/>
      <c r="T151" s="29"/>
      <c r="U151" s="29"/>
      <c r="V151" s="29"/>
      <c r="W151" s="29"/>
      <c r="X151" s="29"/>
      <c r="Y151" s="29"/>
      <c r="Z151" s="29"/>
      <c r="AA151" s="29"/>
      <c r="AB151" s="29"/>
      <c r="AC151" s="29"/>
      <c r="AD151" s="29"/>
      <c r="AE151" s="29"/>
      <c r="AF151" s="29"/>
    </row>
    <row r="152" spans="1:32" ht="13.5" customHeight="1">
      <c r="A152" s="29"/>
      <c r="B152" s="32"/>
      <c r="C152" s="32"/>
      <c r="D152" s="29"/>
      <c r="E152" s="29"/>
      <c r="F152" s="33"/>
      <c r="G152" s="33"/>
      <c r="H152" s="33"/>
      <c r="I152" s="33"/>
      <c r="J152" s="34"/>
      <c r="K152" s="34"/>
      <c r="L152" s="34"/>
      <c r="M152" s="34"/>
      <c r="N152" s="34"/>
      <c r="O152" s="29"/>
      <c r="P152" s="29"/>
      <c r="Q152" s="44"/>
      <c r="T152" s="29"/>
      <c r="U152" s="29"/>
      <c r="V152" s="29"/>
      <c r="W152" s="29"/>
      <c r="X152" s="29"/>
      <c r="Y152" s="29"/>
      <c r="Z152" s="29"/>
      <c r="AA152" s="29"/>
      <c r="AB152" s="29"/>
      <c r="AC152" s="29"/>
      <c r="AD152" s="29"/>
      <c r="AE152" s="29"/>
      <c r="AF152" s="29"/>
    </row>
    <row r="153" spans="1:32" ht="13.5" customHeight="1">
      <c r="A153" s="29"/>
      <c r="B153" s="32"/>
      <c r="C153" s="32"/>
      <c r="D153" s="29"/>
      <c r="E153" s="29"/>
      <c r="F153" s="33"/>
      <c r="G153" s="33"/>
      <c r="H153" s="33"/>
      <c r="I153" s="33"/>
      <c r="J153" s="34"/>
      <c r="K153" s="34"/>
      <c r="L153" s="34"/>
      <c r="M153" s="34"/>
      <c r="N153" s="34"/>
      <c r="O153" s="29"/>
      <c r="P153" s="29"/>
      <c r="Q153" s="44"/>
      <c r="T153" s="29"/>
      <c r="U153" s="29"/>
      <c r="V153" s="29"/>
      <c r="W153" s="29"/>
      <c r="X153" s="29"/>
      <c r="Y153" s="29"/>
      <c r="Z153" s="29"/>
      <c r="AA153" s="29"/>
      <c r="AB153" s="29"/>
      <c r="AC153" s="29"/>
      <c r="AD153" s="29"/>
      <c r="AE153" s="29"/>
      <c r="AF153" s="29"/>
    </row>
    <row r="154" spans="1:32" ht="13.5" customHeight="1">
      <c r="A154" s="29"/>
      <c r="B154" s="32"/>
      <c r="C154" s="32"/>
      <c r="D154" s="29"/>
      <c r="E154" s="29"/>
      <c r="F154" s="33"/>
      <c r="G154" s="33"/>
      <c r="H154" s="33"/>
      <c r="I154" s="33"/>
      <c r="J154" s="34"/>
      <c r="K154" s="34"/>
      <c r="L154" s="34"/>
      <c r="M154" s="34"/>
      <c r="N154" s="34"/>
      <c r="O154" s="29"/>
      <c r="P154" s="29"/>
      <c r="Q154" s="44"/>
      <c r="T154" s="29"/>
      <c r="U154" s="29"/>
      <c r="V154" s="29"/>
      <c r="W154" s="29"/>
      <c r="X154" s="29"/>
      <c r="Y154" s="29"/>
      <c r="Z154" s="29"/>
      <c r="AA154" s="29"/>
      <c r="AB154" s="29"/>
      <c r="AC154" s="29"/>
      <c r="AD154" s="29"/>
      <c r="AE154" s="29"/>
      <c r="AF154" s="29"/>
    </row>
    <row r="155" spans="1:32" ht="13.5" customHeight="1">
      <c r="A155" s="29"/>
      <c r="B155" s="32"/>
      <c r="C155" s="32"/>
      <c r="D155" s="29"/>
      <c r="E155" s="29"/>
      <c r="F155" s="33"/>
      <c r="G155" s="33"/>
      <c r="H155" s="33"/>
      <c r="I155" s="33"/>
      <c r="J155" s="34"/>
      <c r="K155" s="34"/>
      <c r="L155" s="34"/>
      <c r="M155" s="34"/>
      <c r="N155" s="34"/>
      <c r="O155" s="29"/>
      <c r="P155" s="29"/>
      <c r="Q155" s="44"/>
      <c r="T155" s="29"/>
      <c r="U155" s="29"/>
      <c r="V155" s="29"/>
      <c r="W155" s="29"/>
      <c r="X155" s="29"/>
      <c r="Y155" s="29"/>
      <c r="Z155" s="29"/>
      <c r="AA155" s="29"/>
      <c r="AB155" s="29"/>
      <c r="AC155" s="29"/>
      <c r="AD155" s="29"/>
      <c r="AE155" s="29"/>
      <c r="AF155" s="29"/>
    </row>
    <row r="156" spans="1:32" ht="13.5" customHeight="1">
      <c r="A156" s="29"/>
      <c r="B156" s="32"/>
      <c r="C156" s="32"/>
      <c r="D156" s="29"/>
      <c r="E156" s="29"/>
      <c r="F156" s="33"/>
      <c r="G156" s="33"/>
      <c r="H156" s="33"/>
      <c r="I156" s="33"/>
      <c r="J156" s="34"/>
      <c r="K156" s="34"/>
      <c r="L156" s="34"/>
      <c r="M156" s="34"/>
      <c r="N156" s="34"/>
      <c r="O156" s="29"/>
      <c r="P156" s="29"/>
      <c r="Q156" s="44"/>
      <c r="T156" s="29"/>
      <c r="U156" s="29"/>
      <c r="V156" s="29"/>
      <c r="W156" s="29"/>
      <c r="X156" s="29"/>
      <c r="Y156" s="29"/>
      <c r="Z156" s="29"/>
      <c r="AA156" s="29"/>
      <c r="AB156" s="29"/>
      <c r="AC156" s="29"/>
      <c r="AD156" s="29"/>
      <c r="AE156" s="29"/>
      <c r="AF156" s="29"/>
    </row>
    <row r="157" spans="1:32" ht="13.5" customHeight="1">
      <c r="A157" s="29"/>
      <c r="B157" s="32"/>
      <c r="C157" s="32"/>
      <c r="D157" s="29"/>
      <c r="E157" s="29"/>
      <c r="F157" s="33"/>
      <c r="G157" s="33"/>
      <c r="H157" s="33"/>
      <c r="I157" s="33"/>
      <c r="J157" s="34"/>
      <c r="K157" s="34"/>
      <c r="L157" s="34"/>
      <c r="M157" s="34"/>
      <c r="N157" s="34"/>
      <c r="O157" s="29"/>
      <c r="P157" s="29"/>
      <c r="Q157" s="44"/>
      <c r="T157" s="29"/>
      <c r="U157" s="29"/>
      <c r="V157" s="29"/>
      <c r="W157" s="29"/>
      <c r="X157" s="29"/>
      <c r="Y157" s="29"/>
      <c r="Z157" s="29"/>
      <c r="AA157" s="29"/>
      <c r="AB157" s="29"/>
      <c r="AC157" s="29"/>
      <c r="AD157" s="29"/>
      <c r="AE157" s="29"/>
      <c r="AF157" s="29"/>
    </row>
    <row r="158" spans="1:32" ht="13.5" customHeight="1">
      <c r="A158" s="29"/>
      <c r="B158" s="32"/>
      <c r="C158" s="32"/>
      <c r="D158" s="29"/>
      <c r="E158" s="29"/>
      <c r="F158" s="33"/>
      <c r="G158" s="33"/>
      <c r="H158" s="33"/>
      <c r="I158" s="33"/>
      <c r="J158" s="34"/>
      <c r="K158" s="34"/>
      <c r="L158" s="34"/>
      <c r="M158" s="34"/>
      <c r="N158" s="34"/>
      <c r="O158" s="29"/>
      <c r="P158" s="29"/>
      <c r="Q158" s="44"/>
      <c r="T158" s="29"/>
      <c r="U158" s="29"/>
      <c r="V158" s="29"/>
      <c r="W158" s="29"/>
      <c r="X158" s="29"/>
      <c r="Y158" s="29"/>
      <c r="Z158" s="29"/>
      <c r="AA158" s="29"/>
      <c r="AB158" s="29"/>
      <c r="AC158" s="29"/>
      <c r="AD158" s="29"/>
      <c r="AE158" s="29"/>
      <c r="AF158" s="29"/>
    </row>
    <row r="159" spans="1:32" ht="13.5" customHeight="1">
      <c r="A159" s="29"/>
      <c r="B159" s="32"/>
      <c r="C159" s="32"/>
      <c r="D159" s="29"/>
      <c r="E159" s="29"/>
      <c r="F159" s="33"/>
      <c r="G159" s="33"/>
      <c r="H159" s="33"/>
      <c r="I159" s="33"/>
      <c r="J159" s="34"/>
      <c r="K159" s="34"/>
      <c r="L159" s="34"/>
      <c r="M159" s="34"/>
      <c r="N159" s="34"/>
      <c r="O159" s="29"/>
      <c r="P159" s="29"/>
      <c r="Q159" s="44"/>
      <c r="T159" s="29"/>
      <c r="U159" s="29"/>
      <c r="V159" s="29"/>
      <c r="W159" s="29"/>
      <c r="X159" s="29"/>
      <c r="Y159" s="29"/>
      <c r="Z159" s="29"/>
      <c r="AA159" s="29"/>
      <c r="AB159" s="29"/>
      <c r="AC159" s="29"/>
      <c r="AD159" s="29"/>
      <c r="AE159" s="29"/>
      <c r="AF159" s="29"/>
    </row>
    <row r="160" spans="1:32" ht="13.5" customHeight="1">
      <c r="A160" s="29"/>
      <c r="B160" s="32"/>
      <c r="C160" s="32"/>
      <c r="D160" s="29"/>
      <c r="E160" s="29"/>
      <c r="F160" s="33"/>
      <c r="G160" s="33"/>
      <c r="H160" s="33"/>
      <c r="I160" s="33"/>
      <c r="J160" s="34"/>
      <c r="K160" s="34"/>
      <c r="L160" s="34"/>
      <c r="M160" s="34"/>
      <c r="N160" s="34"/>
      <c r="O160" s="29"/>
      <c r="P160" s="29"/>
      <c r="Q160" s="44"/>
      <c r="T160" s="29"/>
      <c r="U160" s="29"/>
      <c r="V160" s="29"/>
      <c r="W160" s="29"/>
      <c r="X160" s="29"/>
      <c r="Y160" s="29"/>
      <c r="Z160" s="29"/>
      <c r="AA160" s="29"/>
      <c r="AB160" s="29"/>
      <c r="AC160" s="29"/>
      <c r="AD160" s="29"/>
      <c r="AE160" s="29"/>
      <c r="AF160" s="29"/>
    </row>
    <row r="161" spans="1:32" ht="13.5" customHeight="1">
      <c r="A161" s="29"/>
      <c r="B161" s="32"/>
      <c r="C161" s="32"/>
      <c r="D161" s="29"/>
      <c r="E161" s="29"/>
      <c r="F161" s="33"/>
      <c r="G161" s="33"/>
      <c r="H161" s="33"/>
      <c r="I161" s="33"/>
      <c r="J161" s="34"/>
      <c r="K161" s="34"/>
      <c r="L161" s="34"/>
      <c r="M161" s="34"/>
      <c r="N161" s="34"/>
      <c r="O161" s="29"/>
      <c r="P161" s="29"/>
      <c r="Q161" s="44"/>
      <c r="T161" s="29"/>
      <c r="U161" s="29"/>
      <c r="V161" s="29"/>
      <c r="W161" s="29"/>
      <c r="X161" s="29"/>
      <c r="Y161" s="29"/>
      <c r="Z161" s="29"/>
      <c r="AA161" s="29"/>
      <c r="AB161" s="29"/>
      <c r="AC161" s="29"/>
      <c r="AD161" s="29"/>
      <c r="AE161" s="29"/>
      <c r="AF161" s="29"/>
    </row>
    <row r="162" spans="1:32" ht="13.5" customHeight="1">
      <c r="A162" s="29"/>
      <c r="B162" s="32"/>
      <c r="C162" s="32"/>
      <c r="D162" s="29"/>
      <c r="E162" s="29"/>
      <c r="F162" s="33"/>
      <c r="G162" s="33"/>
      <c r="H162" s="33"/>
      <c r="I162" s="33"/>
      <c r="J162" s="34"/>
      <c r="K162" s="34"/>
      <c r="L162" s="34"/>
      <c r="M162" s="34"/>
      <c r="N162" s="34"/>
      <c r="O162" s="29"/>
      <c r="P162" s="29"/>
      <c r="Q162" s="44"/>
      <c r="T162" s="29"/>
      <c r="U162" s="29"/>
      <c r="V162" s="29"/>
      <c r="W162" s="29"/>
      <c r="X162" s="29"/>
      <c r="Y162" s="29"/>
      <c r="Z162" s="29"/>
      <c r="AA162" s="29"/>
      <c r="AB162" s="29"/>
      <c r="AC162" s="29"/>
      <c r="AD162" s="29"/>
      <c r="AE162" s="29"/>
      <c r="AF162" s="29"/>
    </row>
    <row r="163" spans="1:32" ht="13.5" customHeight="1">
      <c r="A163" s="29"/>
      <c r="B163" s="32"/>
      <c r="C163" s="32"/>
      <c r="D163" s="29"/>
      <c r="E163" s="29"/>
      <c r="F163" s="33"/>
      <c r="G163" s="33"/>
      <c r="H163" s="33"/>
      <c r="I163" s="33"/>
      <c r="J163" s="34"/>
      <c r="K163" s="34"/>
      <c r="L163" s="34"/>
      <c r="M163" s="34"/>
      <c r="N163" s="34"/>
      <c r="O163" s="29"/>
      <c r="P163" s="29"/>
      <c r="Q163" s="44"/>
      <c r="T163" s="29"/>
      <c r="U163" s="29"/>
      <c r="V163" s="29"/>
      <c r="W163" s="29"/>
      <c r="X163" s="29"/>
      <c r="Y163" s="29"/>
      <c r="Z163" s="29"/>
      <c r="AA163" s="29"/>
      <c r="AB163" s="29"/>
      <c r="AC163" s="29"/>
      <c r="AD163" s="29"/>
      <c r="AE163" s="29"/>
      <c r="AF163" s="29"/>
    </row>
    <row r="164" spans="1:32" ht="13.5" customHeight="1">
      <c r="A164" s="29"/>
      <c r="B164" s="32"/>
      <c r="C164" s="32"/>
      <c r="D164" s="29"/>
      <c r="E164" s="29"/>
      <c r="F164" s="33"/>
      <c r="G164" s="33"/>
      <c r="H164" s="33"/>
      <c r="I164" s="33"/>
      <c r="J164" s="34"/>
      <c r="K164" s="34"/>
      <c r="L164" s="34"/>
      <c r="M164" s="34"/>
      <c r="N164" s="34"/>
      <c r="O164" s="29"/>
      <c r="P164" s="29"/>
      <c r="Q164" s="44"/>
      <c r="T164" s="29"/>
      <c r="U164" s="29"/>
      <c r="V164" s="29"/>
      <c r="W164" s="29"/>
      <c r="X164" s="29"/>
      <c r="Y164" s="29"/>
      <c r="Z164" s="29"/>
      <c r="AA164" s="29"/>
      <c r="AB164" s="29"/>
      <c r="AC164" s="29"/>
      <c r="AD164" s="29"/>
      <c r="AE164" s="29"/>
      <c r="AF164" s="29"/>
    </row>
    <row r="165" spans="1:32" ht="13.5" customHeight="1">
      <c r="A165" s="29"/>
      <c r="B165" s="32"/>
      <c r="C165" s="32"/>
      <c r="D165" s="29"/>
      <c r="E165" s="29"/>
      <c r="F165" s="33"/>
      <c r="G165" s="33"/>
      <c r="H165" s="33"/>
      <c r="I165" s="33"/>
      <c r="J165" s="34"/>
      <c r="K165" s="34"/>
      <c r="L165" s="34"/>
      <c r="M165" s="34"/>
      <c r="N165" s="34"/>
      <c r="O165" s="29"/>
      <c r="P165" s="29"/>
      <c r="Q165" s="44"/>
      <c r="T165" s="29"/>
      <c r="U165" s="29"/>
      <c r="V165" s="29"/>
      <c r="W165" s="29"/>
      <c r="X165" s="29"/>
      <c r="Y165" s="29"/>
      <c r="Z165" s="29"/>
      <c r="AA165" s="29"/>
      <c r="AB165" s="29"/>
      <c r="AC165" s="29"/>
      <c r="AD165" s="29"/>
      <c r="AE165" s="29"/>
      <c r="AF165" s="29"/>
    </row>
    <row r="166" spans="1:32" ht="13.5" customHeight="1">
      <c r="A166" s="29"/>
      <c r="B166" s="32"/>
      <c r="C166" s="32"/>
      <c r="D166" s="29"/>
      <c r="E166" s="29"/>
      <c r="F166" s="33"/>
      <c r="G166" s="33"/>
      <c r="H166" s="33"/>
      <c r="I166" s="33"/>
      <c r="J166" s="34"/>
      <c r="K166" s="34"/>
      <c r="L166" s="34"/>
      <c r="M166" s="34"/>
      <c r="N166" s="34"/>
      <c r="O166" s="29"/>
      <c r="P166" s="29"/>
      <c r="Q166" s="44"/>
      <c r="T166" s="29"/>
      <c r="U166" s="29"/>
      <c r="V166" s="29"/>
      <c r="W166" s="29"/>
      <c r="X166" s="29"/>
      <c r="Y166" s="29"/>
      <c r="Z166" s="29"/>
      <c r="AA166" s="29"/>
      <c r="AB166" s="29"/>
      <c r="AC166" s="29"/>
      <c r="AD166" s="29"/>
      <c r="AE166" s="29"/>
      <c r="AF166" s="29"/>
    </row>
    <row r="167" spans="1:32" ht="13.5" customHeight="1">
      <c r="A167" s="29"/>
      <c r="B167" s="32"/>
      <c r="C167" s="32"/>
      <c r="D167" s="29"/>
      <c r="E167" s="29"/>
      <c r="F167" s="33"/>
      <c r="G167" s="33"/>
      <c r="H167" s="33"/>
      <c r="I167" s="33"/>
      <c r="J167" s="34"/>
      <c r="K167" s="34"/>
      <c r="L167" s="34"/>
      <c r="M167" s="34"/>
      <c r="N167" s="34"/>
      <c r="O167" s="29"/>
      <c r="P167" s="29"/>
      <c r="Q167" s="44"/>
      <c r="T167" s="29"/>
      <c r="U167" s="29"/>
      <c r="V167" s="29"/>
      <c r="W167" s="29"/>
      <c r="X167" s="29"/>
      <c r="Y167" s="29"/>
      <c r="Z167" s="29"/>
      <c r="AA167" s="29"/>
      <c r="AB167" s="29"/>
      <c r="AC167" s="29"/>
      <c r="AD167" s="29"/>
      <c r="AE167" s="29"/>
      <c r="AF167" s="29"/>
    </row>
    <row r="168" spans="1:32" ht="13.5" customHeight="1">
      <c r="A168" s="29"/>
      <c r="B168" s="32"/>
      <c r="C168" s="32"/>
      <c r="D168" s="29"/>
      <c r="E168" s="29"/>
      <c r="F168" s="33"/>
      <c r="G168" s="33"/>
      <c r="H168" s="33"/>
      <c r="I168" s="33"/>
      <c r="J168" s="34"/>
      <c r="K168" s="34"/>
      <c r="L168" s="34"/>
      <c r="M168" s="34"/>
      <c r="N168" s="34"/>
      <c r="O168" s="29"/>
      <c r="P168" s="29"/>
      <c r="Q168" s="44"/>
      <c r="T168" s="29"/>
      <c r="U168" s="29"/>
      <c r="V168" s="29"/>
      <c r="W168" s="29"/>
      <c r="X168" s="29"/>
      <c r="Y168" s="29"/>
      <c r="Z168" s="29"/>
      <c r="AA168" s="29"/>
      <c r="AB168" s="29"/>
      <c r="AC168" s="29"/>
      <c r="AD168" s="29"/>
      <c r="AE168" s="29"/>
      <c r="AF168" s="29"/>
    </row>
    <row r="169" spans="1:32" ht="13.5" customHeight="1">
      <c r="A169" s="29"/>
      <c r="B169" s="32"/>
      <c r="C169" s="32"/>
      <c r="D169" s="29"/>
      <c r="E169" s="29"/>
      <c r="F169" s="33"/>
      <c r="G169" s="33"/>
      <c r="H169" s="33"/>
      <c r="I169" s="33"/>
      <c r="J169" s="34"/>
      <c r="K169" s="34"/>
      <c r="L169" s="34"/>
      <c r="M169" s="34"/>
      <c r="N169" s="34"/>
      <c r="O169" s="29"/>
      <c r="P169" s="29"/>
      <c r="Q169" s="44"/>
      <c r="T169" s="29"/>
      <c r="U169" s="29"/>
      <c r="V169" s="29"/>
      <c r="W169" s="29"/>
      <c r="X169" s="29"/>
      <c r="Y169" s="29"/>
      <c r="Z169" s="29"/>
      <c r="AA169" s="29"/>
      <c r="AB169" s="29"/>
      <c r="AC169" s="29"/>
      <c r="AD169" s="29"/>
      <c r="AE169" s="29"/>
      <c r="AF169" s="29"/>
    </row>
    <row r="170" spans="1:32" ht="13.5" customHeight="1">
      <c r="A170" s="29"/>
      <c r="B170" s="32"/>
      <c r="C170" s="32"/>
      <c r="D170" s="29"/>
      <c r="E170" s="29"/>
      <c r="F170" s="33"/>
      <c r="G170" s="33"/>
      <c r="H170" s="33"/>
      <c r="I170" s="33"/>
      <c r="J170" s="34"/>
      <c r="K170" s="34"/>
      <c r="L170" s="34"/>
      <c r="M170" s="34"/>
      <c r="N170" s="34"/>
      <c r="O170" s="29"/>
      <c r="P170" s="29"/>
      <c r="Q170" s="44"/>
      <c r="T170" s="29"/>
      <c r="U170" s="29"/>
      <c r="V170" s="29"/>
      <c r="W170" s="29"/>
      <c r="X170" s="29"/>
      <c r="Y170" s="29"/>
      <c r="Z170" s="29"/>
      <c r="AA170" s="29"/>
      <c r="AB170" s="29"/>
      <c r="AC170" s="29"/>
      <c r="AD170" s="29"/>
      <c r="AE170" s="29"/>
      <c r="AF170" s="29"/>
    </row>
    <row r="171" spans="1:32" ht="13.5" customHeight="1">
      <c r="A171" s="29"/>
      <c r="B171" s="32"/>
      <c r="C171" s="32"/>
      <c r="D171" s="29"/>
      <c r="E171" s="29"/>
      <c r="F171" s="33"/>
      <c r="G171" s="33"/>
      <c r="H171" s="33"/>
      <c r="I171" s="33"/>
      <c r="J171" s="34"/>
      <c r="K171" s="34"/>
      <c r="L171" s="34"/>
      <c r="M171" s="34"/>
      <c r="N171" s="34"/>
      <c r="O171" s="29"/>
      <c r="P171" s="29"/>
      <c r="Q171" s="44"/>
      <c r="T171" s="29"/>
      <c r="U171" s="29"/>
      <c r="V171" s="29"/>
      <c r="W171" s="29"/>
      <c r="X171" s="29"/>
      <c r="Y171" s="29"/>
      <c r="Z171" s="29"/>
      <c r="AA171" s="29"/>
      <c r="AB171" s="29"/>
      <c r="AC171" s="29"/>
      <c r="AD171" s="29"/>
      <c r="AE171" s="29"/>
      <c r="AF171" s="29"/>
    </row>
    <row r="172" spans="1:32" ht="13.5" customHeight="1">
      <c r="A172" s="29"/>
      <c r="B172" s="32"/>
      <c r="C172" s="32"/>
      <c r="D172" s="29"/>
      <c r="E172" s="29"/>
      <c r="F172" s="33"/>
      <c r="G172" s="33"/>
      <c r="H172" s="33"/>
      <c r="I172" s="33"/>
      <c r="J172" s="34"/>
      <c r="K172" s="34"/>
      <c r="L172" s="34"/>
      <c r="M172" s="34"/>
      <c r="N172" s="34"/>
      <c r="O172" s="29"/>
      <c r="P172" s="29"/>
      <c r="Q172" s="44"/>
      <c r="T172" s="29"/>
      <c r="U172" s="29"/>
      <c r="V172" s="29"/>
      <c r="W172" s="29"/>
      <c r="X172" s="29"/>
      <c r="Y172" s="29"/>
      <c r="Z172" s="29"/>
      <c r="AA172" s="29"/>
      <c r="AB172" s="29"/>
      <c r="AC172" s="29"/>
      <c r="AD172" s="29"/>
      <c r="AE172" s="29"/>
      <c r="AF172" s="29"/>
    </row>
    <row r="173" spans="1:32" ht="13.5" customHeight="1">
      <c r="A173" s="29"/>
      <c r="B173" s="32"/>
      <c r="C173" s="32"/>
      <c r="D173" s="29"/>
      <c r="E173" s="29"/>
      <c r="F173" s="33"/>
      <c r="G173" s="33"/>
      <c r="H173" s="33"/>
      <c r="I173" s="33"/>
      <c r="J173" s="34"/>
      <c r="K173" s="34"/>
      <c r="L173" s="34"/>
      <c r="M173" s="34"/>
      <c r="N173" s="34"/>
      <c r="O173" s="29"/>
      <c r="P173" s="29"/>
      <c r="Q173" s="44"/>
      <c r="T173" s="29"/>
      <c r="U173" s="29"/>
      <c r="V173" s="29"/>
      <c r="W173" s="29"/>
      <c r="X173" s="29"/>
      <c r="Y173" s="29"/>
      <c r="Z173" s="29"/>
      <c r="AA173" s="29"/>
      <c r="AB173" s="29"/>
      <c r="AC173" s="29"/>
      <c r="AD173" s="29"/>
      <c r="AE173" s="29"/>
      <c r="AF173" s="29"/>
    </row>
    <row r="174" spans="1:32" ht="13.5" customHeight="1">
      <c r="A174" s="29"/>
      <c r="B174" s="32"/>
      <c r="C174" s="32"/>
      <c r="D174" s="29"/>
      <c r="E174" s="29"/>
      <c r="F174" s="33"/>
      <c r="G174" s="33"/>
      <c r="H174" s="33"/>
      <c r="I174" s="33"/>
      <c r="J174" s="34"/>
      <c r="K174" s="34"/>
      <c r="L174" s="34"/>
      <c r="M174" s="34"/>
      <c r="N174" s="34"/>
      <c r="O174" s="29"/>
      <c r="P174" s="29"/>
      <c r="Q174" s="44"/>
      <c r="T174" s="29"/>
      <c r="U174" s="29"/>
      <c r="V174" s="29"/>
      <c r="W174" s="29"/>
      <c r="X174" s="29"/>
      <c r="Y174" s="29"/>
      <c r="Z174" s="29"/>
      <c r="AA174" s="29"/>
      <c r="AB174" s="29"/>
      <c r="AC174" s="29"/>
      <c r="AD174" s="29"/>
      <c r="AE174" s="29"/>
      <c r="AF174" s="29"/>
    </row>
    <row r="175" spans="1:32" ht="13.5" customHeight="1">
      <c r="A175" s="29"/>
      <c r="B175" s="32"/>
      <c r="C175" s="32"/>
      <c r="D175" s="29"/>
      <c r="E175" s="29"/>
      <c r="F175" s="33"/>
      <c r="G175" s="33"/>
      <c r="H175" s="33"/>
      <c r="I175" s="33"/>
      <c r="J175" s="34"/>
      <c r="K175" s="34"/>
      <c r="L175" s="34"/>
      <c r="M175" s="34"/>
      <c r="N175" s="34"/>
      <c r="O175" s="29"/>
      <c r="P175" s="29"/>
      <c r="Q175" s="44"/>
      <c r="T175" s="29"/>
      <c r="U175" s="29"/>
      <c r="V175" s="29"/>
      <c r="W175" s="29"/>
      <c r="X175" s="29"/>
      <c r="Y175" s="29"/>
      <c r="Z175" s="29"/>
      <c r="AA175" s="29"/>
      <c r="AB175" s="29"/>
      <c r="AC175" s="29"/>
      <c r="AD175" s="29"/>
      <c r="AE175" s="29"/>
      <c r="AF175" s="29"/>
    </row>
    <row r="176" spans="1:32" ht="13.5" customHeight="1">
      <c r="A176" s="29"/>
      <c r="B176" s="32"/>
      <c r="C176" s="32"/>
      <c r="D176" s="29"/>
      <c r="E176" s="29"/>
      <c r="F176" s="33"/>
      <c r="G176" s="33"/>
      <c r="H176" s="33"/>
      <c r="I176" s="33"/>
      <c r="J176" s="34"/>
      <c r="K176" s="34"/>
      <c r="L176" s="34"/>
      <c r="M176" s="34"/>
      <c r="N176" s="34"/>
      <c r="O176" s="29"/>
      <c r="P176" s="29"/>
      <c r="Q176" s="44"/>
      <c r="T176" s="29"/>
      <c r="U176" s="29"/>
      <c r="V176" s="29"/>
      <c r="W176" s="29"/>
      <c r="X176" s="29"/>
      <c r="Y176" s="29"/>
      <c r="Z176" s="29"/>
      <c r="AA176" s="29"/>
      <c r="AB176" s="29"/>
      <c r="AC176" s="29"/>
      <c r="AD176" s="29"/>
      <c r="AE176" s="29"/>
      <c r="AF176" s="29"/>
    </row>
    <row r="177" spans="1:32" ht="13.5" customHeight="1">
      <c r="A177" s="29"/>
      <c r="B177" s="32"/>
      <c r="C177" s="32"/>
      <c r="D177" s="29"/>
      <c r="E177" s="29"/>
      <c r="F177" s="33"/>
      <c r="G177" s="33"/>
      <c r="H177" s="33"/>
      <c r="I177" s="33"/>
      <c r="J177" s="34"/>
      <c r="K177" s="34"/>
      <c r="L177" s="34"/>
      <c r="M177" s="34"/>
      <c r="N177" s="34"/>
      <c r="O177" s="29"/>
      <c r="P177" s="29"/>
      <c r="Q177" s="44"/>
      <c r="T177" s="29"/>
      <c r="U177" s="29"/>
      <c r="V177" s="29"/>
      <c r="W177" s="29"/>
      <c r="X177" s="29"/>
      <c r="Y177" s="29"/>
      <c r="Z177" s="29"/>
      <c r="AA177" s="29"/>
      <c r="AB177" s="29"/>
      <c r="AC177" s="29"/>
      <c r="AD177" s="29"/>
      <c r="AE177" s="29"/>
      <c r="AF177" s="29"/>
    </row>
    <row r="178" spans="1:32" ht="13.5" customHeight="1">
      <c r="A178" s="29"/>
      <c r="B178" s="32"/>
      <c r="C178" s="32"/>
      <c r="D178" s="29"/>
      <c r="E178" s="29"/>
      <c r="F178" s="33"/>
      <c r="G178" s="33"/>
      <c r="H178" s="33"/>
      <c r="I178" s="33"/>
      <c r="J178" s="34"/>
      <c r="K178" s="34"/>
      <c r="L178" s="34"/>
      <c r="M178" s="34"/>
      <c r="N178" s="34"/>
      <c r="O178" s="29"/>
      <c r="P178" s="29"/>
      <c r="Q178" s="44"/>
      <c r="T178" s="29"/>
      <c r="U178" s="29"/>
      <c r="V178" s="29"/>
      <c r="W178" s="29"/>
      <c r="X178" s="29"/>
      <c r="Y178" s="29"/>
      <c r="Z178" s="29"/>
      <c r="AA178" s="29"/>
      <c r="AB178" s="29"/>
      <c r="AC178" s="29"/>
      <c r="AD178" s="29"/>
      <c r="AE178" s="29"/>
      <c r="AF178" s="29"/>
    </row>
    <row r="179" spans="1:32" ht="13.5" customHeight="1">
      <c r="A179" s="29"/>
      <c r="B179" s="32"/>
      <c r="C179" s="32"/>
      <c r="D179" s="29"/>
      <c r="E179" s="29"/>
      <c r="F179" s="33"/>
      <c r="G179" s="33"/>
      <c r="H179" s="33"/>
      <c r="I179" s="33"/>
      <c r="J179" s="34"/>
      <c r="K179" s="34"/>
      <c r="L179" s="34"/>
      <c r="M179" s="34"/>
      <c r="N179" s="34"/>
      <c r="O179" s="29"/>
      <c r="P179" s="29"/>
      <c r="Q179" s="44"/>
      <c r="T179" s="29"/>
      <c r="U179" s="29"/>
      <c r="V179" s="29"/>
      <c r="W179" s="29"/>
      <c r="X179" s="29"/>
      <c r="Y179" s="29"/>
      <c r="Z179" s="29"/>
      <c r="AA179" s="29"/>
      <c r="AB179" s="29"/>
      <c r="AC179" s="29"/>
      <c r="AD179" s="29"/>
      <c r="AE179" s="29"/>
      <c r="AF179" s="29"/>
    </row>
    <row r="180" spans="1:32" ht="13.5" customHeight="1">
      <c r="A180" s="29"/>
      <c r="B180" s="32"/>
      <c r="C180" s="32"/>
      <c r="D180" s="29"/>
      <c r="E180" s="29"/>
      <c r="F180" s="33"/>
      <c r="G180" s="33"/>
      <c r="H180" s="33"/>
      <c r="I180" s="33"/>
      <c r="J180" s="34"/>
      <c r="K180" s="34"/>
      <c r="L180" s="34"/>
      <c r="M180" s="34"/>
      <c r="N180" s="34"/>
      <c r="O180" s="29"/>
      <c r="P180" s="29"/>
      <c r="Q180" s="44"/>
      <c r="T180" s="29"/>
      <c r="U180" s="29"/>
      <c r="V180" s="29"/>
      <c r="W180" s="29"/>
      <c r="X180" s="29"/>
      <c r="Y180" s="29"/>
      <c r="Z180" s="29"/>
      <c r="AA180" s="29"/>
      <c r="AB180" s="29"/>
      <c r="AC180" s="29"/>
      <c r="AD180" s="29"/>
      <c r="AE180" s="29"/>
      <c r="AF180" s="29"/>
    </row>
    <row r="181" spans="1:32" ht="13.5" customHeight="1">
      <c r="A181" s="29"/>
      <c r="B181" s="32"/>
      <c r="C181" s="32"/>
      <c r="D181" s="29"/>
      <c r="E181" s="29"/>
      <c r="F181" s="33"/>
      <c r="G181" s="33"/>
      <c r="H181" s="33"/>
      <c r="I181" s="33"/>
      <c r="J181" s="34"/>
      <c r="K181" s="34"/>
      <c r="L181" s="34"/>
      <c r="M181" s="34"/>
      <c r="N181" s="34"/>
      <c r="O181" s="29"/>
      <c r="P181" s="29"/>
      <c r="Q181" s="44"/>
      <c r="T181" s="29"/>
      <c r="U181" s="29"/>
      <c r="V181" s="29"/>
      <c r="W181" s="29"/>
      <c r="X181" s="29"/>
      <c r="Y181" s="29"/>
      <c r="Z181" s="29"/>
      <c r="AA181" s="29"/>
      <c r="AB181" s="29"/>
      <c r="AC181" s="29"/>
      <c r="AD181" s="29"/>
      <c r="AE181" s="29"/>
      <c r="AF181" s="29"/>
    </row>
    <row r="182" spans="1:32" ht="13.5" customHeight="1">
      <c r="A182" s="29"/>
      <c r="B182" s="32"/>
      <c r="C182" s="32"/>
      <c r="D182" s="29"/>
      <c r="E182" s="29"/>
      <c r="F182" s="33"/>
      <c r="G182" s="33"/>
      <c r="H182" s="33"/>
      <c r="I182" s="33"/>
      <c r="J182" s="34"/>
      <c r="K182" s="34"/>
      <c r="L182" s="34"/>
      <c r="M182" s="34"/>
      <c r="N182" s="34"/>
      <c r="O182" s="29"/>
      <c r="P182" s="29"/>
      <c r="Q182" s="44"/>
      <c r="T182" s="29"/>
      <c r="U182" s="29"/>
      <c r="V182" s="29"/>
      <c r="W182" s="29"/>
      <c r="X182" s="29"/>
      <c r="Y182" s="29"/>
      <c r="Z182" s="29"/>
      <c r="AA182" s="29"/>
      <c r="AB182" s="29"/>
      <c r="AC182" s="29"/>
      <c r="AD182" s="29"/>
      <c r="AE182" s="29"/>
      <c r="AF182" s="29"/>
    </row>
    <row r="183" spans="1:32" ht="13.5" customHeight="1">
      <c r="A183" s="29"/>
      <c r="B183" s="32"/>
      <c r="C183" s="32"/>
      <c r="D183" s="29"/>
      <c r="E183" s="29"/>
      <c r="F183" s="33"/>
      <c r="G183" s="33"/>
      <c r="H183" s="33"/>
      <c r="I183" s="33"/>
      <c r="J183" s="34"/>
      <c r="K183" s="34"/>
      <c r="L183" s="34"/>
      <c r="M183" s="34"/>
      <c r="N183" s="34"/>
      <c r="O183" s="29"/>
      <c r="P183" s="29"/>
      <c r="Q183" s="44"/>
      <c r="T183" s="29"/>
      <c r="U183" s="29"/>
      <c r="V183" s="29"/>
      <c r="W183" s="29"/>
      <c r="X183" s="29"/>
      <c r="Y183" s="29"/>
      <c r="Z183" s="29"/>
      <c r="AA183" s="29"/>
      <c r="AB183" s="29"/>
      <c r="AC183" s="29"/>
      <c r="AD183" s="29"/>
      <c r="AE183" s="29"/>
      <c r="AF183" s="29"/>
    </row>
    <row r="184" spans="1:32" ht="13.5" customHeight="1">
      <c r="A184" s="29"/>
      <c r="B184" s="32"/>
      <c r="C184" s="32"/>
      <c r="D184" s="29"/>
      <c r="E184" s="29"/>
      <c r="F184" s="33"/>
      <c r="G184" s="33"/>
      <c r="H184" s="33"/>
      <c r="I184" s="33"/>
      <c r="J184" s="34"/>
      <c r="K184" s="34"/>
      <c r="L184" s="34"/>
      <c r="M184" s="34"/>
      <c r="N184" s="34"/>
      <c r="O184" s="29"/>
      <c r="P184" s="29"/>
      <c r="Q184" s="44"/>
      <c r="T184" s="29"/>
      <c r="U184" s="29"/>
      <c r="V184" s="29"/>
      <c r="W184" s="29"/>
      <c r="X184" s="29"/>
      <c r="Y184" s="29"/>
      <c r="Z184" s="29"/>
      <c r="AA184" s="29"/>
      <c r="AB184" s="29"/>
      <c r="AC184" s="29"/>
      <c r="AD184" s="29"/>
      <c r="AE184" s="29"/>
      <c r="AF184" s="29"/>
    </row>
    <row r="185" spans="1:32" ht="13.5" customHeight="1">
      <c r="A185" s="29"/>
      <c r="B185" s="32"/>
      <c r="C185" s="32"/>
      <c r="D185" s="29"/>
      <c r="E185" s="29"/>
      <c r="F185" s="33"/>
      <c r="G185" s="33"/>
      <c r="H185" s="33"/>
      <c r="I185" s="33"/>
      <c r="J185" s="34"/>
      <c r="K185" s="34"/>
      <c r="L185" s="34"/>
      <c r="M185" s="34"/>
      <c r="N185" s="34"/>
      <c r="O185" s="29"/>
      <c r="P185" s="29"/>
      <c r="Q185" s="44"/>
      <c r="T185" s="29"/>
      <c r="U185" s="29"/>
      <c r="V185" s="29"/>
      <c r="W185" s="29"/>
      <c r="X185" s="29"/>
      <c r="Y185" s="29"/>
      <c r="Z185" s="29"/>
      <c r="AA185" s="29"/>
      <c r="AB185" s="29"/>
      <c r="AC185" s="29"/>
      <c r="AD185" s="29"/>
      <c r="AE185" s="29"/>
      <c r="AF185" s="29"/>
    </row>
    <row r="186" spans="1:32" ht="13.5" customHeight="1">
      <c r="A186" s="29"/>
      <c r="B186" s="32"/>
      <c r="C186" s="32"/>
      <c r="D186" s="29"/>
      <c r="E186" s="29"/>
      <c r="F186" s="33"/>
      <c r="G186" s="33"/>
      <c r="H186" s="33"/>
      <c r="I186" s="33"/>
      <c r="J186" s="34"/>
      <c r="K186" s="34"/>
      <c r="L186" s="34"/>
      <c r="M186" s="34"/>
      <c r="N186" s="34"/>
      <c r="O186" s="29"/>
      <c r="P186" s="29"/>
      <c r="Q186" s="44"/>
      <c r="T186" s="29"/>
      <c r="U186" s="29"/>
      <c r="V186" s="29"/>
      <c r="W186" s="29"/>
      <c r="X186" s="29"/>
      <c r="Y186" s="29"/>
      <c r="Z186" s="29"/>
      <c r="AA186" s="29"/>
      <c r="AB186" s="29"/>
      <c r="AC186" s="29"/>
      <c r="AD186" s="29"/>
      <c r="AE186" s="29"/>
      <c r="AF186" s="29"/>
    </row>
    <row r="187" spans="1:32" ht="13.5" customHeight="1">
      <c r="A187" s="29"/>
      <c r="B187" s="32"/>
      <c r="C187" s="32"/>
      <c r="D187" s="29"/>
      <c r="E187" s="29"/>
      <c r="F187" s="33"/>
      <c r="G187" s="33"/>
      <c r="H187" s="33"/>
      <c r="I187" s="33"/>
      <c r="J187" s="34"/>
      <c r="K187" s="34"/>
      <c r="L187" s="34"/>
      <c r="M187" s="34"/>
      <c r="N187" s="34"/>
      <c r="O187" s="29"/>
      <c r="P187" s="29"/>
      <c r="Q187" s="44"/>
      <c r="T187" s="29"/>
      <c r="U187" s="29"/>
      <c r="V187" s="29"/>
      <c r="W187" s="29"/>
      <c r="X187" s="29"/>
      <c r="Y187" s="29"/>
      <c r="Z187" s="29"/>
      <c r="AA187" s="29"/>
      <c r="AB187" s="29"/>
      <c r="AC187" s="29"/>
      <c r="AD187" s="29"/>
      <c r="AE187" s="29"/>
      <c r="AF187" s="29"/>
    </row>
    <row r="188" spans="1:32" ht="13.5" customHeight="1">
      <c r="A188" s="29"/>
      <c r="B188" s="32"/>
      <c r="C188" s="32"/>
      <c r="D188" s="29"/>
      <c r="E188" s="29"/>
      <c r="F188" s="33"/>
      <c r="G188" s="33"/>
      <c r="H188" s="33"/>
      <c r="I188" s="33"/>
      <c r="J188" s="34"/>
      <c r="K188" s="34"/>
      <c r="L188" s="34"/>
      <c r="M188" s="34"/>
      <c r="N188" s="34"/>
      <c r="O188" s="29"/>
      <c r="P188" s="29"/>
      <c r="Q188" s="44"/>
      <c r="T188" s="29"/>
      <c r="U188" s="29"/>
      <c r="V188" s="29"/>
      <c r="W188" s="29"/>
      <c r="X188" s="29"/>
      <c r="Y188" s="29"/>
      <c r="Z188" s="29"/>
      <c r="AA188" s="29"/>
      <c r="AB188" s="29"/>
      <c r="AC188" s="29"/>
      <c r="AD188" s="29"/>
      <c r="AE188" s="29"/>
      <c r="AF188" s="29"/>
    </row>
    <row r="189" spans="1:32" ht="13.5" customHeight="1">
      <c r="A189" s="29"/>
      <c r="B189" s="32"/>
      <c r="C189" s="32"/>
      <c r="D189" s="29"/>
      <c r="E189" s="29"/>
      <c r="F189" s="33"/>
      <c r="G189" s="33"/>
      <c r="H189" s="33"/>
      <c r="I189" s="33"/>
      <c r="J189" s="34"/>
      <c r="K189" s="34"/>
      <c r="L189" s="34"/>
      <c r="M189" s="34"/>
      <c r="N189" s="34"/>
      <c r="O189" s="29"/>
      <c r="P189" s="29"/>
      <c r="Q189" s="44"/>
      <c r="T189" s="29"/>
      <c r="U189" s="29"/>
      <c r="V189" s="29"/>
      <c r="W189" s="29"/>
      <c r="X189" s="29"/>
      <c r="Y189" s="29"/>
      <c r="Z189" s="29"/>
      <c r="AA189" s="29"/>
      <c r="AB189" s="29"/>
      <c r="AC189" s="29"/>
      <c r="AD189" s="29"/>
      <c r="AE189" s="29"/>
      <c r="AF189" s="29"/>
    </row>
    <row r="190" spans="1:32" ht="13.5" customHeight="1">
      <c r="A190" s="29"/>
      <c r="B190" s="32"/>
      <c r="C190" s="32"/>
      <c r="D190" s="29"/>
      <c r="E190" s="29"/>
      <c r="F190" s="33"/>
      <c r="G190" s="33"/>
      <c r="H190" s="33"/>
      <c r="I190" s="33"/>
      <c r="J190" s="34"/>
      <c r="K190" s="34"/>
      <c r="L190" s="34"/>
      <c r="M190" s="34"/>
      <c r="N190" s="34"/>
      <c r="O190" s="29"/>
      <c r="P190" s="29"/>
      <c r="Q190" s="44"/>
      <c r="T190" s="29"/>
      <c r="U190" s="29"/>
      <c r="V190" s="29"/>
      <c r="W190" s="29"/>
      <c r="X190" s="29"/>
      <c r="Y190" s="29"/>
      <c r="Z190" s="29"/>
      <c r="AA190" s="29"/>
      <c r="AB190" s="29"/>
      <c r="AC190" s="29"/>
      <c r="AD190" s="29"/>
      <c r="AE190" s="29"/>
      <c r="AF190" s="29"/>
    </row>
    <row r="191" spans="1:32" ht="13.5" customHeight="1">
      <c r="A191" s="29"/>
      <c r="B191" s="32"/>
      <c r="C191" s="32"/>
      <c r="D191" s="29"/>
      <c r="E191" s="29"/>
      <c r="F191" s="33"/>
      <c r="G191" s="33"/>
      <c r="H191" s="33"/>
      <c r="I191" s="33"/>
      <c r="J191" s="34"/>
      <c r="K191" s="34"/>
      <c r="L191" s="34"/>
      <c r="M191" s="34"/>
      <c r="N191" s="34"/>
      <c r="O191" s="29"/>
      <c r="P191" s="29"/>
      <c r="Q191" s="44"/>
      <c r="T191" s="29"/>
      <c r="U191" s="29"/>
      <c r="V191" s="29"/>
      <c r="W191" s="29"/>
      <c r="X191" s="29"/>
      <c r="Y191" s="29"/>
      <c r="Z191" s="29"/>
      <c r="AA191" s="29"/>
      <c r="AB191" s="29"/>
      <c r="AC191" s="29"/>
      <c r="AD191" s="29"/>
      <c r="AE191" s="29"/>
      <c r="AF191" s="29"/>
    </row>
    <row r="192" spans="1:32" ht="13.5" customHeight="1">
      <c r="A192" s="29"/>
      <c r="B192" s="32"/>
      <c r="C192" s="32"/>
      <c r="D192" s="29"/>
      <c r="E192" s="29"/>
      <c r="F192" s="33"/>
      <c r="G192" s="33"/>
      <c r="H192" s="33"/>
      <c r="I192" s="33"/>
      <c r="J192" s="34"/>
      <c r="K192" s="34"/>
      <c r="L192" s="34"/>
      <c r="M192" s="34"/>
      <c r="N192" s="34"/>
      <c r="O192" s="29"/>
      <c r="P192" s="29"/>
      <c r="Q192" s="44"/>
      <c r="T192" s="29"/>
      <c r="U192" s="29"/>
      <c r="V192" s="29"/>
      <c r="W192" s="29"/>
      <c r="X192" s="29"/>
      <c r="Y192" s="29"/>
      <c r="Z192" s="29"/>
      <c r="AA192" s="29"/>
      <c r="AB192" s="29"/>
      <c r="AC192" s="29"/>
      <c r="AD192" s="29"/>
      <c r="AE192" s="29"/>
      <c r="AF192" s="29"/>
    </row>
    <row r="193" spans="1:32" ht="13.5" customHeight="1">
      <c r="A193" s="29"/>
      <c r="B193" s="32"/>
      <c r="C193" s="32"/>
      <c r="D193" s="29"/>
      <c r="E193" s="29"/>
      <c r="F193" s="33"/>
      <c r="G193" s="33"/>
      <c r="H193" s="33"/>
      <c r="I193" s="33"/>
      <c r="J193" s="34"/>
      <c r="K193" s="34"/>
      <c r="L193" s="34"/>
      <c r="M193" s="34"/>
      <c r="N193" s="34"/>
      <c r="O193" s="29"/>
      <c r="P193" s="29"/>
      <c r="Q193" s="44"/>
      <c r="T193" s="29"/>
      <c r="U193" s="29"/>
      <c r="V193" s="29"/>
      <c r="W193" s="29"/>
      <c r="X193" s="29"/>
      <c r="Y193" s="29"/>
      <c r="Z193" s="29"/>
      <c r="AA193" s="29"/>
      <c r="AB193" s="29"/>
      <c r="AC193" s="29"/>
      <c r="AD193" s="29"/>
      <c r="AE193" s="29"/>
      <c r="AF193" s="29"/>
    </row>
    <row r="194" spans="1:32" ht="13.5" customHeight="1">
      <c r="A194" s="29"/>
      <c r="B194" s="32"/>
      <c r="C194" s="32"/>
      <c r="D194" s="29"/>
      <c r="E194" s="29"/>
      <c r="F194" s="33"/>
      <c r="G194" s="33"/>
      <c r="H194" s="33"/>
      <c r="I194" s="33"/>
      <c r="J194" s="34"/>
      <c r="K194" s="34"/>
      <c r="L194" s="34"/>
      <c r="M194" s="34"/>
      <c r="N194" s="34"/>
      <c r="O194" s="29"/>
      <c r="P194" s="29"/>
      <c r="Q194" s="44"/>
      <c r="T194" s="29"/>
      <c r="U194" s="29"/>
      <c r="V194" s="29"/>
      <c r="W194" s="29"/>
      <c r="X194" s="29"/>
      <c r="Y194" s="29"/>
      <c r="Z194" s="29"/>
      <c r="AA194" s="29"/>
      <c r="AB194" s="29"/>
      <c r="AC194" s="29"/>
      <c r="AD194" s="29"/>
      <c r="AE194" s="29"/>
      <c r="AF194" s="29"/>
    </row>
    <row r="195" spans="1:32" ht="13.5" customHeight="1">
      <c r="A195" s="29"/>
      <c r="B195" s="32"/>
      <c r="C195" s="32"/>
      <c r="D195" s="29"/>
      <c r="E195" s="29"/>
      <c r="F195" s="33"/>
      <c r="G195" s="33"/>
      <c r="H195" s="33"/>
      <c r="I195" s="33"/>
      <c r="J195" s="34"/>
      <c r="K195" s="34"/>
      <c r="L195" s="34"/>
      <c r="M195" s="34"/>
      <c r="N195" s="34"/>
      <c r="O195" s="29"/>
      <c r="P195" s="29"/>
      <c r="Q195" s="44"/>
      <c r="T195" s="29"/>
      <c r="U195" s="29"/>
      <c r="V195" s="29"/>
      <c r="W195" s="29"/>
      <c r="X195" s="29"/>
      <c r="Y195" s="29"/>
      <c r="Z195" s="29"/>
      <c r="AA195" s="29"/>
      <c r="AB195" s="29"/>
      <c r="AC195" s="29"/>
      <c r="AD195" s="29"/>
      <c r="AE195" s="29"/>
      <c r="AF195" s="29"/>
    </row>
    <row r="196" spans="1:32" ht="13.5" customHeight="1">
      <c r="A196" s="29"/>
      <c r="B196" s="32"/>
      <c r="C196" s="32"/>
      <c r="D196" s="29"/>
      <c r="E196" s="29"/>
      <c r="F196" s="33"/>
      <c r="G196" s="33"/>
      <c r="H196" s="33"/>
      <c r="I196" s="33"/>
      <c r="J196" s="34"/>
      <c r="K196" s="34"/>
      <c r="L196" s="34"/>
      <c r="M196" s="34"/>
      <c r="N196" s="34"/>
      <c r="O196" s="29"/>
      <c r="P196" s="29"/>
      <c r="Q196" s="44"/>
      <c r="T196" s="29"/>
      <c r="U196" s="29"/>
      <c r="V196" s="29"/>
      <c r="W196" s="29"/>
      <c r="X196" s="29"/>
      <c r="Y196" s="29"/>
      <c r="Z196" s="29"/>
      <c r="AA196" s="29"/>
      <c r="AB196" s="29"/>
      <c r="AC196" s="29"/>
      <c r="AD196" s="29"/>
      <c r="AE196" s="29"/>
      <c r="AF196" s="29"/>
    </row>
    <row r="197" spans="1:32" ht="13.5" customHeight="1">
      <c r="A197" s="29"/>
      <c r="B197" s="32"/>
      <c r="C197" s="32"/>
      <c r="D197" s="29"/>
      <c r="E197" s="29"/>
      <c r="F197" s="33"/>
      <c r="G197" s="33"/>
      <c r="H197" s="33"/>
      <c r="I197" s="33"/>
      <c r="J197" s="34"/>
      <c r="K197" s="34"/>
      <c r="L197" s="34"/>
      <c r="M197" s="34"/>
      <c r="N197" s="34"/>
      <c r="O197" s="29"/>
      <c r="P197" s="29"/>
      <c r="Q197" s="44"/>
      <c r="T197" s="29"/>
      <c r="U197" s="29"/>
      <c r="V197" s="29"/>
      <c r="W197" s="29"/>
      <c r="X197" s="29"/>
      <c r="Y197" s="29"/>
      <c r="Z197" s="29"/>
      <c r="AA197" s="29"/>
      <c r="AB197" s="29"/>
      <c r="AC197" s="29"/>
      <c r="AD197" s="29"/>
      <c r="AE197" s="29"/>
      <c r="AF197" s="29"/>
    </row>
    <row r="198" spans="1:32" ht="13.5" customHeight="1">
      <c r="A198" s="29"/>
      <c r="B198" s="32"/>
      <c r="C198" s="32"/>
      <c r="D198" s="29"/>
      <c r="E198" s="29"/>
      <c r="F198" s="33"/>
      <c r="G198" s="33"/>
      <c r="H198" s="33"/>
      <c r="I198" s="33"/>
      <c r="J198" s="34"/>
      <c r="K198" s="34"/>
      <c r="L198" s="34"/>
      <c r="M198" s="34"/>
      <c r="N198" s="34"/>
      <c r="O198" s="29"/>
      <c r="P198" s="29"/>
      <c r="Q198" s="44"/>
      <c r="T198" s="29"/>
      <c r="U198" s="29"/>
      <c r="V198" s="29"/>
      <c r="W198" s="29"/>
      <c r="X198" s="29"/>
      <c r="Y198" s="29"/>
      <c r="Z198" s="29"/>
      <c r="AA198" s="29"/>
      <c r="AB198" s="29"/>
      <c r="AC198" s="29"/>
      <c r="AD198" s="29"/>
      <c r="AE198" s="29"/>
      <c r="AF198" s="29"/>
    </row>
    <row r="199" spans="1:32" ht="13.5" customHeight="1">
      <c r="A199" s="29"/>
      <c r="B199" s="32"/>
      <c r="C199" s="32"/>
      <c r="D199" s="29"/>
      <c r="E199" s="29"/>
      <c r="F199" s="33"/>
      <c r="G199" s="33"/>
      <c r="H199" s="33"/>
      <c r="I199" s="33"/>
      <c r="J199" s="34"/>
      <c r="K199" s="34"/>
      <c r="L199" s="34"/>
      <c r="M199" s="34"/>
      <c r="N199" s="34"/>
      <c r="O199" s="29"/>
      <c r="P199" s="29"/>
      <c r="Q199" s="44"/>
      <c r="T199" s="29"/>
      <c r="U199" s="29"/>
      <c r="V199" s="29"/>
      <c r="W199" s="29"/>
      <c r="X199" s="29"/>
      <c r="Y199" s="29"/>
      <c r="Z199" s="29"/>
      <c r="AA199" s="29"/>
      <c r="AB199" s="29"/>
      <c r="AC199" s="29"/>
      <c r="AD199" s="29"/>
      <c r="AE199" s="29"/>
      <c r="AF199" s="29"/>
    </row>
    <row r="200" spans="1:32" ht="13.5" customHeight="1">
      <c r="A200" s="29"/>
      <c r="B200" s="32"/>
      <c r="C200" s="32"/>
      <c r="D200" s="29"/>
      <c r="E200" s="29"/>
      <c r="F200" s="33"/>
      <c r="G200" s="33"/>
      <c r="H200" s="33"/>
      <c r="I200" s="33"/>
      <c r="J200" s="34"/>
      <c r="K200" s="34"/>
      <c r="L200" s="34"/>
      <c r="M200" s="34"/>
      <c r="N200" s="34"/>
      <c r="O200" s="29"/>
      <c r="P200" s="29"/>
      <c r="Q200" s="44"/>
      <c r="T200" s="29"/>
      <c r="U200" s="29"/>
      <c r="V200" s="29"/>
      <c r="W200" s="29"/>
      <c r="X200" s="29"/>
      <c r="Y200" s="29"/>
      <c r="Z200" s="29"/>
      <c r="AA200" s="29"/>
      <c r="AB200" s="29"/>
      <c r="AC200" s="29"/>
      <c r="AD200" s="29"/>
      <c r="AE200" s="29"/>
      <c r="AF200" s="29"/>
    </row>
    <row r="201" spans="1:32" ht="13.5" customHeight="1">
      <c r="A201" s="29"/>
      <c r="B201" s="32"/>
      <c r="C201" s="32"/>
      <c r="D201" s="29"/>
      <c r="E201" s="29"/>
      <c r="F201" s="33"/>
      <c r="G201" s="33"/>
      <c r="H201" s="33"/>
      <c r="I201" s="33"/>
      <c r="J201" s="34"/>
      <c r="K201" s="34"/>
      <c r="L201" s="34"/>
      <c r="M201" s="34"/>
      <c r="N201" s="34"/>
      <c r="O201" s="29"/>
      <c r="P201" s="29"/>
      <c r="Q201" s="44"/>
      <c r="T201" s="29"/>
      <c r="U201" s="29"/>
      <c r="V201" s="29"/>
      <c r="W201" s="29"/>
      <c r="X201" s="29"/>
      <c r="Y201" s="29"/>
      <c r="Z201" s="29"/>
      <c r="AA201" s="29"/>
      <c r="AB201" s="29"/>
      <c r="AC201" s="29"/>
      <c r="AD201" s="29"/>
      <c r="AE201" s="29"/>
      <c r="AF201" s="29"/>
    </row>
    <row r="202" spans="1:32" ht="13.5" customHeight="1">
      <c r="A202" s="29"/>
      <c r="B202" s="32"/>
      <c r="C202" s="32"/>
      <c r="D202" s="29"/>
      <c r="E202" s="29"/>
      <c r="F202" s="33"/>
      <c r="G202" s="33"/>
      <c r="H202" s="33"/>
      <c r="I202" s="33"/>
      <c r="J202" s="34"/>
      <c r="K202" s="34"/>
      <c r="L202" s="34"/>
      <c r="M202" s="34"/>
      <c r="N202" s="34"/>
      <c r="O202" s="29"/>
      <c r="P202" s="29"/>
      <c r="Q202" s="44"/>
      <c r="T202" s="29"/>
      <c r="U202" s="29"/>
      <c r="V202" s="29"/>
      <c r="W202" s="29"/>
      <c r="X202" s="29"/>
      <c r="Y202" s="29"/>
      <c r="Z202" s="29"/>
      <c r="AA202" s="29"/>
      <c r="AB202" s="29"/>
      <c r="AC202" s="29"/>
      <c r="AD202" s="29"/>
      <c r="AE202" s="29"/>
      <c r="AF202" s="29"/>
    </row>
    <row r="203" spans="1:32" ht="13.5" customHeight="1">
      <c r="Q203" s="44"/>
    </row>
    <row r="204" spans="1:32" ht="13.5" customHeight="1">
      <c r="Q204" s="44"/>
    </row>
    <row r="205" spans="1:32" ht="13.5" customHeight="1">
      <c r="Q205" s="44"/>
    </row>
    <row r="206" spans="1:32" ht="13.5" customHeight="1">
      <c r="Q206" s="44"/>
    </row>
    <row r="207" spans="1:32" ht="13.5" customHeight="1">
      <c r="Q207" s="44"/>
    </row>
    <row r="208" spans="1:32" ht="13.5" customHeight="1">
      <c r="Q208" s="44"/>
    </row>
    <row r="209" spans="17:17" ht="13.5" customHeight="1">
      <c r="Q209" s="44"/>
    </row>
    <row r="210" spans="17:17" ht="13.5" customHeight="1">
      <c r="Q210" s="44"/>
    </row>
    <row r="211" spans="17:17" ht="13.5" customHeight="1">
      <c r="Q211" s="44"/>
    </row>
    <row r="212" spans="17:17" ht="13.5" customHeight="1">
      <c r="Q212" s="44"/>
    </row>
    <row r="213" spans="17:17" ht="13.5" customHeight="1">
      <c r="Q213" s="44"/>
    </row>
    <row r="214" spans="17:17" ht="13.5" customHeight="1">
      <c r="Q214" s="44"/>
    </row>
    <row r="215" spans="17:17" ht="13.5" customHeight="1">
      <c r="Q215" s="44"/>
    </row>
    <row r="216" spans="17:17" ht="13.5" customHeight="1">
      <c r="Q216" s="44"/>
    </row>
    <row r="217" spans="17:17" ht="13.5" customHeight="1">
      <c r="Q217" s="44"/>
    </row>
    <row r="218" spans="17:17" ht="13.5" customHeight="1">
      <c r="Q218" s="44"/>
    </row>
    <row r="219" spans="17:17" ht="13.5" customHeight="1">
      <c r="Q219" s="44"/>
    </row>
    <row r="220" spans="17:17" ht="13.5" customHeight="1">
      <c r="Q220" s="44"/>
    </row>
    <row r="221" spans="17:17" ht="13.5" customHeight="1">
      <c r="Q221" s="44"/>
    </row>
    <row r="222" spans="17:17" ht="13.5" customHeight="1">
      <c r="Q222" s="44"/>
    </row>
    <row r="223" spans="17:17" ht="13.5" customHeight="1">
      <c r="Q223" s="44"/>
    </row>
    <row r="224" spans="17:17" ht="13.5" customHeight="1">
      <c r="Q224" s="44"/>
    </row>
    <row r="225" spans="17:17" ht="13.5" customHeight="1">
      <c r="Q225" s="44"/>
    </row>
    <row r="226" spans="17:17" ht="13.5" customHeight="1">
      <c r="Q226" s="44"/>
    </row>
    <row r="227" spans="17:17" ht="13.5" customHeight="1">
      <c r="Q227" s="44"/>
    </row>
    <row r="228" spans="17:17" ht="13.5" customHeight="1">
      <c r="Q228" s="44"/>
    </row>
    <row r="229" spans="17:17" ht="13.5" customHeight="1">
      <c r="Q229" s="44"/>
    </row>
    <row r="230" spans="17:17" ht="13.5" customHeight="1">
      <c r="Q230" s="44"/>
    </row>
    <row r="231" spans="17:17" ht="13.5" customHeight="1">
      <c r="Q231" s="44"/>
    </row>
    <row r="232" spans="17:17" ht="13.5" customHeight="1">
      <c r="Q232" s="44"/>
    </row>
    <row r="233" spans="17:17" ht="13.5" customHeight="1">
      <c r="Q233" s="44"/>
    </row>
    <row r="234" spans="17:17" ht="13.5" customHeight="1">
      <c r="Q234" s="44"/>
    </row>
    <row r="235" spans="17:17" ht="13.5" customHeight="1">
      <c r="Q235" s="44"/>
    </row>
    <row r="236" spans="17:17" ht="13.5" customHeight="1">
      <c r="Q236" s="44"/>
    </row>
    <row r="237" spans="17:17" ht="13.5" customHeight="1">
      <c r="Q237" s="44"/>
    </row>
    <row r="238" spans="17:17" ht="13.5" customHeight="1">
      <c r="Q238" s="44"/>
    </row>
    <row r="239" spans="17:17" ht="13.5" customHeight="1">
      <c r="Q239" s="44"/>
    </row>
    <row r="240" spans="17:17" ht="13.5" customHeight="1">
      <c r="Q240" s="44"/>
    </row>
    <row r="241" spans="17:17" ht="13.5" customHeight="1">
      <c r="Q241" s="44"/>
    </row>
    <row r="242" spans="17:17" ht="13.5" customHeight="1">
      <c r="Q242" s="44"/>
    </row>
    <row r="243" spans="17:17" ht="13.5" customHeight="1">
      <c r="Q243" s="44"/>
    </row>
    <row r="244" spans="17:17" ht="13.5" customHeight="1">
      <c r="Q244" s="44"/>
    </row>
    <row r="245" spans="17:17" ht="13.5" customHeight="1">
      <c r="Q245" s="44"/>
    </row>
    <row r="246" spans="17:17" ht="13.5" customHeight="1">
      <c r="Q246" s="44"/>
    </row>
    <row r="247" spans="17:17" ht="13.5" customHeight="1">
      <c r="Q247" s="44"/>
    </row>
    <row r="248" spans="17:17" ht="13.5" customHeight="1">
      <c r="Q248" s="44"/>
    </row>
    <row r="249" spans="17:17" ht="13.5" customHeight="1">
      <c r="Q249" s="44"/>
    </row>
    <row r="250" spans="17:17" ht="13.5" customHeight="1">
      <c r="Q250" s="44"/>
    </row>
    <row r="251" spans="17:17" ht="13.5" customHeight="1">
      <c r="Q251" s="44"/>
    </row>
    <row r="252" spans="17:17" ht="13.5" customHeight="1">
      <c r="Q252" s="44"/>
    </row>
    <row r="253" spans="17:17" ht="13.5" customHeight="1">
      <c r="Q253" s="44"/>
    </row>
    <row r="254" spans="17:17" ht="13.5" customHeight="1">
      <c r="Q254" s="44"/>
    </row>
    <row r="255" spans="17:17" ht="13.5" customHeight="1">
      <c r="Q255" s="44"/>
    </row>
    <row r="256" spans="17:17" ht="13.5" customHeight="1">
      <c r="Q256" s="44"/>
    </row>
    <row r="257" spans="17:17" ht="13.5" customHeight="1">
      <c r="Q257" s="44"/>
    </row>
    <row r="258" spans="17:17" ht="13.5" customHeight="1">
      <c r="Q258" s="44"/>
    </row>
    <row r="259" spans="17:17" ht="13.5" customHeight="1">
      <c r="Q259" s="44"/>
    </row>
    <row r="260" spans="17:17" ht="13.5" customHeight="1">
      <c r="Q260" s="44"/>
    </row>
    <row r="261" spans="17:17" ht="13.5" customHeight="1">
      <c r="Q261" s="44"/>
    </row>
    <row r="262" spans="17:17" ht="13.5" customHeight="1">
      <c r="Q262" s="44"/>
    </row>
    <row r="263" spans="17:17" ht="13.5" customHeight="1">
      <c r="Q263" s="44"/>
    </row>
    <row r="264" spans="17:17" ht="13.5" customHeight="1">
      <c r="Q264" s="44"/>
    </row>
    <row r="265" spans="17:17" ht="13.5" customHeight="1">
      <c r="Q265" s="44"/>
    </row>
    <row r="266" spans="17:17" ht="13.5" customHeight="1">
      <c r="Q266" s="44"/>
    </row>
    <row r="267" spans="17:17" ht="13.5" customHeight="1">
      <c r="Q267" s="44"/>
    </row>
    <row r="268" spans="17:17" ht="13.5" customHeight="1">
      <c r="Q268" s="44"/>
    </row>
    <row r="269" spans="17:17" ht="13.5" customHeight="1">
      <c r="Q269" s="44"/>
    </row>
    <row r="270" spans="17:17" ht="13.5" customHeight="1">
      <c r="Q270" s="44"/>
    </row>
    <row r="271" spans="17:17" ht="13.5" customHeight="1">
      <c r="Q271" s="44"/>
    </row>
    <row r="272" spans="17:17" ht="13.5" customHeight="1">
      <c r="Q272" s="44"/>
    </row>
    <row r="273" spans="17:17" ht="13.5" customHeight="1">
      <c r="Q273" s="44"/>
    </row>
    <row r="274" spans="17:17" ht="13.5" customHeight="1">
      <c r="Q274" s="44"/>
    </row>
    <row r="275" spans="17:17" ht="13.5" customHeight="1">
      <c r="Q275" s="44"/>
    </row>
    <row r="276" spans="17:17" ht="13.5" customHeight="1">
      <c r="Q276" s="44"/>
    </row>
    <row r="277" spans="17:17" ht="13.5" customHeight="1">
      <c r="Q277" s="44"/>
    </row>
    <row r="278" spans="17:17" ht="13.5" customHeight="1">
      <c r="Q278" s="44"/>
    </row>
    <row r="279" spans="17:17" ht="13.5" customHeight="1">
      <c r="Q279" s="44"/>
    </row>
    <row r="280" spans="17:17" ht="13.5" customHeight="1">
      <c r="Q280" s="44"/>
    </row>
    <row r="281" spans="17:17" ht="13.5" customHeight="1">
      <c r="Q281" s="44"/>
    </row>
    <row r="282" spans="17:17" ht="13.5" customHeight="1">
      <c r="Q282" s="44"/>
    </row>
    <row r="283" spans="17:17" ht="13.5" customHeight="1">
      <c r="Q283" s="44"/>
    </row>
    <row r="284" spans="17:17" ht="13.5" customHeight="1">
      <c r="Q284" s="44"/>
    </row>
    <row r="285" spans="17:17" ht="13.5" customHeight="1">
      <c r="Q285" s="44"/>
    </row>
    <row r="286" spans="17:17" ht="13.5" customHeight="1">
      <c r="Q286" s="44"/>
    </row>
    <row r="287" spans="17:17" ht="13.5" customHeight="1">
      <c r="Q287" s="44"/>
    </row>
    <row r="288" spans="17:17" ht="13.5" customHeight="1">
      <c r="Q288" s="44"/>
    </row>
    <row r="289" spans="17:17" ht="13.5" customHeight="1">
      <c r="Q289" s="44"/>
    </row>
    <row r="290" spans="17:17" ht="13.5" customHeight="1">
      <c r="Q290" s="44"/>
    </row>
    <row r="291" spans="17:17" ht="13.5" customHeight="1">
      <c r="Q291" s="44"/>
    </row>
    <row r="292" spans="17:17" ht="13.5" customHeight="1">
      <c r="Q292" s="44"/>
    </row>
    <row r="293" spans="17:17" ht="13.5" customHeight="1">
      <c r="Q293" s="44"/>
    </row>
    <row r="294" spans="17:17" ht="13.5" customHeight="1">
      <c r="Q294" s="44"/>
    </row>
    <row r="295" spans="17:17" ht="13.5" customHeight="1">
      <c r="Q295" s="44"/>
    </row>
    <row r="296" spans="17:17" ht="13.5" customHeight="1">
      <c r="Q296" s="44"/>
    </row>
    <row r="297" spans="17:17" ht="13.5" customHeight="1">
      <c r="Q297" s="44"/>
    </row>
    <row r="298" spans="17:17" ht="13.5" customHeight="1">
      <c r="Q298" s="44"/>
    </row>
    <row r="299" spans="17:17" ht="13.5" customHeight="1">
      <c r="Q299" s="44"/>
    </row>
    <row r="300" spans="17:17" ht="13.5" customHeight="1">
      <c r="Q300" s="44"/>
    </row>
    <row r="301" spans="17:17" ht="13.5" customHeight="1">
      <c r="Q301" s="44"/>
    </row>
    <row r="302" spans="17:17" ht="13.5" customHeight="1">
      <c r="Q302" s="44"/>
    </row>
    <row r="303" spans="17:17" ht="13.5" customHeight="1">
      <c r="Q303" s="44"/>
    </row>
    <row r="304" spans="17:17" ht="13.5" customHeight="1">
      <c r="Q304" s="44"/>
    </row>
    <row r="305" spans="17:17" ht="13.5" customHeight="1">
      <c r="Q305" s="44"/>
    </row>
    <row r="306" spans="17:17" ht="13.5" customHeight="1">
      <c r="Q306" s="44"/>
    </row>
  </sheetData>
  <mergeCells count="171">
    <mergeCell ref="AB121:AB122"/>
    <mergeCell ref="Y125:Y127"/>
    <mergeCell ref="A143:M143"/>
    <mergeCell ref="A7:A8"/>
    <mergeCell ref="A13:A51"/>
    <mergeCell ref="B13:B51"/>
    <mergeCell ref="C13:C51"/>
    <mergeCell ref="D13:D51"/>
    <mergeCell ref="S107:T107"/>
    <mergeCell ref="S122:V122"/>
    <mergeCell ref="B116:B139"/>
    <mergeCell ref="A116:A139"/>
    <mergeCell ref="M116:M139"/>
    <mergeCell ref="N116:N139"/>
    <mergeCell ref="E16:E17"/>
    <mergeCell ref="E18:E21"/>
    <mergeCell ref="E23:E24"/>
    <mergeCell ref="E25:E27"/>
    <mergeCell ref="E28:E30"/>
    <mergeCell ref="E31:E33"/>
    <mergeCell ref="E34:E36"/>
    <mergeCell ref="E41:E43"/>
    <mergeCell ref="F82:F84"/>
    <mergeCell ref="F71:F72"/>
    <mergeCell ref="F73:F74"/>
    <mergeCell ref="A100:A113"/>
    <mergeCell ref="F104:F105"/>
    <mergeCell ref="F108:F109"/>
    <mergeCell ref="E104:E105"/>
    <mergeCell ref="E108:E109"/>
    <mergeCell ref="F75:F76"/>
    <mergeCell ref="F77:F78"/>
    <mergeCell ref="F79:F81"/>
    <mergeCell ref="F96:F98"/>
    <mergeCell ref="F88:F89"/>
    <mergeCell ref="D100:D113"/>
    <mergeCell ref="B100:B113"/>
    <mergeCell ref="E13:E15"/>
    <mergeCell ref="D12:E12"/>
    <mergeCell ref="M71:M98"/>
    <mergeCell ref="N71:N98"/>
    <mergeCell ref="A66:A70"/>
    <mergeCell ref="A52:A62"/>
    <mergeCell ref="E54:E60"/>
    <mergeCell ref="E61:E62"/>
    <mergeCell ref="A71:A98"/>
    <mergeCell ref="B66:B70"/>
    <mergeCell ref="F68:F69"/>
    <mergeCell ref="F52:F53"/>
    <mergeCell ref="D66:D70"/>
    <mergeCell ref="M52:M62"/>
    <mergeCell ref="C66:C70"/>
    <mergeCell ref="B71:B98"/>
    <mergeCell ref="E52:E53"/>
    <mergeCell ref="D52:D62"/>
    <mergeCell ref="C52:C62"/>
    <mergeCell ref="E82:E84"/>
    <mergeCell ref="E75:E76"/>
    <mergeCell ref="E77:E78"/>
    <mergeCell ref="E96:E98"/>
    <mergeCell ref="E90:E91"/>
    <mergeCell ref="E93:E95"/>
    <mergeCell ref="E71:E72"/>
    <mergeCell ref="E88:E89"/>
    <mergeCell ref="B52:B62"/>
    <mergeCell ref="C63:C65"/>
    <mergeCell ref="D71:D98"/>
    <mergeCell ref="C71:C98"/>
    <mergeCell ref="E68:E69"/>
    <mergeCell ref="O7:O8"/>
    <mergeCell ref="A1:A2"/>
    <mergeCell ref="D1:E2"/>
    <mergeCell ref="G1:K1"/>
    <mergeCell ref="M1:M2"/>
    <mergeCell ref="N1:N2"/>
    <mergeCell ref="L1:L2"/>
    <mergeCell ref="D3:E3"/>
    <mergeCell ref="D4:E4"/>
    <mergeCell ref="D5:E5"/>
    <mergeCell ref="D6:E6"/>
    <mergeCell ref="B1:B2"/>
    <mergeCell ref="C1:C2"/>
    <mergeCell ref="F1:F2"/>
    <mergeCell ref="O1:O2"/>
    <mergeCell ref="M7:M8"/>
    <mergeCell ref="N7:N8"/>
    <mergeCell ref="F7:F8"/>
    <mergeCell ref="C6:C8"/>
    <mergeCell ref="B7:B8"/>
    <mergeCell ref="D7:E8"/>
    <mergeCell ref="C100:C113"/>
    <mergeCell ref="O116:O139"/>
    <mergeCell ref="F123:F124"/>
    <mergeCell ref="D9:E9"/>
    <mergeCell ref="F54:F60"/>
    <mergeCell ref="F61:F62"/>
    <mergeCell ref="D10:E10"/>
    <mergeCell ref="D11:E11"/>
    <mergeCell ref="E73:E74"/>
    <mergeCell ref="E79:E81"/>
    <mergeCell ref="D63:D64"/>
    <mergeCell ref="O100:O113"/>
    <mergeCell ref="M66:M70"/>
    <mergeCell ref="N66:N70"/>
    <mergeCell ref="O66:O70"/>
    <mergeCell ref="D99:E99"/>
    <mergeCell ref="M100:M113"/>
    <mergeCell ref="N100:N113"/>
    <mergeCell ref="O71:O98"/>
    <mergeCell ref="F90:F91"/>
    <mergeCell ref="F93:F95"/>
    <mergeCell ref="O13:O51"/>
    <mergeCell ref="M13:M51"/>
    <mergeCell ref="N13:N51"/>
    <mergeCell ref="R66:U66"/>
    <mergeCell ref="R100:U100"/>
    <mergeCell ref="O52:O62"/>
    <mergeCell ref="N52:N62"/>
    <mergeCell ref="S67:T67"/>
    <mergeCell ref="S68:T68"/>
    <mergeCell ref="S73:T73"/>
    <mergeCell ref="S72:T72"/>
    <mergeCell ref="Z67:AA67"/>
    <mergeCell ref="S75:U75"/>
    <mergeCell ref="S101:T101"/>
    <mergeCell ref="Z101:AA101"/>
    <mergeCell ref="D116:D139"/>
    <mergeCell ref="E135:E136"/>
    <mergeCell ref="S104:T104"/>
    <mergeCell ref="S105:T105"/>
    <mergeCell ref="S70:T70"/>
    <mergeCell ref="S71:T71"/>
    <mergeCell ref="T123:U123"/>
    <mergeCell ref="T124:U124"/>
    <mergeCell ref="T125:U125"/>
    <mergeCell ref="T126:U126"/>
    <mergeCell ref="T127:U127"/>
    <mergeCell ref="T128:U128"/>
    <mergeCell ref="T129:U130"/>
    <mergeCell ref="E123:E124"/>
    <mergeCell ref="E85:E87"/>
    <mergeCell ref="F85:F87"/>
    <mergeCell ref="S102:T102"/>
    <mergeCell ref="S106:T106"/>
    <mergeCell ref="S109:U109"/>
    <mergeCell ref="E130:E132"/>
    <mergeCell ref="A114:A115"/>
    <mergeCell ref="B114:B115"/>
    <mergeCell ref="C114:C115"/>
    <mergeCell ref="D114:E115"/>
    <mergeCell ref="M114:M115"/>
    <mergeCell ref="N114:N115"/>
    <mergeCell ref="O114:O115"/>
    <mergeCell ref="C116:C139"/>
    <mergeCell ref="F125:F126"/>
    <mergeCell ref="E128:E129"/>
    <mergeCell ref="F128:F129"/>
    <mergeCell ref="F130:F132"/>
    <mergeCell ref="E133:E134"/>
    <mergeCell ref="F133:F134"/>
    <mergeCell ref="F135:F136"/>
    <mergeCell ref="E125:E126"/>
    <mergeCell ref="A142:O142"/>
    <mergeCell ref="A140:A141"/>
    <mergeCell ref="B140:B141"/>
    <mergeCell ref="C140:C141"/>
    <mergeCell ref="D140:E141"/>
    <mergeCell ref="F140:F141"/>
    <mergeCell ref="M140:M141"/>
    <mergeCell ref="N140:N141"/>
    <mergeCell ref="O140:O141"/>
  </mergeCells>
  <phoneticPr fontId="9" type="noConversion"/>
  <printOptions horizontalCentered="1" gridLines="1"/>
  <pageMargins left="0.23622047244094491" right="0.23622047244094491" top="0.74803149606299213" bottom="0.74803149606299213" header="0.31496062992125984" footer="0.31496062992125984"/>
  <pageSetup paperSize="9" scale="4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2</vt:i4>
      </vt:variant>
    </vt:vector>
  </HeadingPairs>
  <TitlesOfParts>
    <vt:vector size="3" baseType="lpstr">
      <vt:lpstr>Foglio1</vt:lpstr>
      <vt:lpstr>Foglio1!Area_stampa</vt:lpstr>
      <vt:lpstr>Foglio1!Titoli_stampa</vt:lpstr>
    </vt:vector>
  </TitlesOfParts>
  <Manager/>
  <Company>Università di Trieste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Sergio Pratali Maffei</dc:creator>
  <cp:keywords/>
  <dc:description/>
  <cp:lastModifiedBy>Francesco Zangari</cp:lastModifiedBy>
  <cp:revision/>
  <cp:lastPrinted>2024-05-17T15:17:49Z</cp:lastPrinted>
  <dcterms:created xsi:type="dcterms:W3CDTF">2017-11-30T16:27:00Z</dcterms:created>
  <dcterms:modified xsi:type="dcterms:W3CDTF">2024-05-18T15:32:44Z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9270298AC135474898567E2D38AC2F4C_12</vt:lpwstr>
  </property>
  <property fmtid="{D5CDD505-2E9C-101B-9397-08002B2CF9AE}" pid="3" name="KSOProductBuildVer">
    <vt:lpwstr>1033-12.2.0.16731</vt:lpwstr>
  </property>
</Properties>
</file>